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.xml" ContentType="application/vnd.openxmlformats-officedocument.drawing+xml"/>
  <Override PartName="/xl/worksheets/sheet29.xml" ContentType="application/vnd.openxmlformats-officedocument.spreadsheetml.worksheet+xml"/>
  <Override PartName="/xl/drawings/drawing3.xml" ContentType="application/vnd.openxmlformats-officedocument.drawing+xml"/>
  <Override PartName="/xl/worksheets/sheet30.xml" ContentType="application/vnd.openxmlformats-officedocument.spreadsheetml.worksheet+xml"/>
  <Override PartName="/xl/drawings/drawing4.xml" ContentType="application/vnd.openxmlformats-officedocument.drawing+xml"/>
  <Override PartName="/xl/worksheets/sheet31.xml" ContentType="application/vnd.openxmlformats-officedocument.spreadsheetml.worksheet+xml"/>
  <Override PartName="/xl/drawings/drawing5.xml" ContentType="application/vnd.openxmlformats-officedocument.drawing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610" windowHeight="12165" tabRatio="784" activeTab="0"/>
  </bookViews>
  <sheets>
    <sheet name="1.1.1" sheetId="1" r:id="rId1"/>
    <sheet name="1.1.2(Seite 1)" sheetId="2" r:id="rId2"/>
    <sheet name="1.1.2(Seite2)" sheetId="3" r:id="rId3"/>
    <sheet name="1.1.3.1" sheetId="4" r:id="rId4"/>
    <sheet name="1.1.3.2" sheetId="5" r:id="rId5"/>
    <sheet name="1.1.4.1 (Seite 1)" sheetId="6" r:id="rId6"/>
    <sheet name="1.1.4.1 (Seite 2)" sheetId="7" r:id="rId7"/>
    <sheet name="1.1.4.1 (Seite 3)" sheetId="8" r:id="rId8"/>
    <sheet name="1.1.4.2 (Seite 1)" sheetId="9" r:id="rId9"/>
    <sheet name="1.1.4.2 (Seite 2)" sheetId="10" r:id="rId10"/>
    <sheet name="1.1.4.2 (Seite 3)" sheetId="11" r:id="rId11"/>
    <sheet name="1.1.4.3 (Seite 1)" sheetId="12" r:id="rId12"/>
    <sheet name="1.1.4.3 (Seite 2)" sheetId="13" r:id="rId13"/>
    <sheet name="1.1.4.3 (Seite 3)" sheetId="14" r:id="rId14"/>
    <sheet name="1.2.1" sheetId="15" r:id="rId15"/>
    <sheet name="1.2.2 und 1.2.3" sheetId="16" r:id="rId16"/>
    <sheet name="1.2.4 (Seite 1)" sheetId="17" r:id="rId17"/>
    <sheet name="1.2.4 (Seite 2)" sheetId="18" r:id="rId18"/>
    <sheet name="1.2.4.(Seite 3)" sheetId="19" r:id="rId19"/>
    <sheet name="1.3.1 " sheetId="20" r:id="rId20"/>
    <sheet name="1.4.1 " sheetId="21" r:id="rId21"/>
    <sheet name="1.4.2 u 1.4.3" sheetId="22" r:id="rId22"/>
    <sheet name="1.5.1 " sheetId="23" r:id="rId23"/>
    <sheet name="2.1 Seite1" sheetId="24" r:id="rId24"/>
    <sheet name="2.1 Seite2" sheetId="25" r:id="rId25"/>
    <sheet name="2.2" sheetId="26" r:id="rId26"/>
    <sheet name="3.1 Bauabf" sheetId="27" r:id="rId27"/>
    <sheet name="3.2 Bauabf Seite 1" sheetId="28" r:id="rId28"/>
    <sheet name="3.2 Bauabf Seite 2" sheetId="29" r:id="rId29"/>
    <sheet name="3.3 3.4 Bauabf" sheetId="30" r:id="rId30"/>
    <sheet name="4.1 VV TUV " sheetId="31" r:id="rId31"/>
    <sheet name="4.2. Hausmüll" sheetId="32" r:id="rId32"/>
  </sheets>
  <definedNames>
    <definedName name="_xlnm.Print_Area" localSheetId="3">'1.1.3.1'!$A$1:$K$82</definedName>
    <definedName name="_xlnm.Print_Area" localSheetId="6">'1.1.4.1 (Seite 2)'!$A$1:$L$70</definedName>
    <definedName name="_xlnm.Print_Area" localSheetId="11">'1.1.4.3 (Seite 1)'!$A$1:$N$69</definedName>
    <definedName name="_xlnm.Print_Area" localSheetId="12">'1.1.4.3 (Seite 2)'!$A$1:$N$62</definedName>
    <definedName name="_xlnm.Print_Area" localSheetId="13">'1.1.4.3 (Seite 3)'!$A$1:$N$65</definedName>
    <definedName name="_xlnm.Print_Area" localSheetId="15">'1.2.2 und 1.2.3'!#REF!</definedName>
    <definedName name="_xlnm.Print_Area" localSheetId="16">'1.2.4 (Seite 1)'!$A$1:$J$68</definedName>
    <definedName name="_xlnm.Print_Area" localSheetId="17">'1.2.4 (Seite 2)'!$A$1:$J$58</definedName>
    <definedName name="_xlnm.Print_Area" localSheetId="20">'1.4.1 '!$A$1:$J$63</definedName>
    <definedName name="_xlnm.Print_Area" localSheetId="21">'1.4.2 u 1.4.3'!$A$1:$F$36</definedName>
    <definedName name="_xlnm.Print_Area" localSheetId="22">'1.5.1 '!$A$1:$J$70</definedName>
    <definedName name="_xlnm.Print_Area" localSheetId="26">'3.1 Bauabf'!$A$1:$K$79</definedName>
    <definedName name="_xlnm.Print_Area" localSheetId="28">'3.2 Bauabf Seite 2'!$A$1:$I$67</definedName>
    <definedName name="_xlnm.Print_Area" localSheetId="29">'3.3 3.4 Bauabf'!$A$1:$I$64</definedName>
    <definedName name="_xlnm.Print_Area" localSheetId="30">'4.1 VV TUV '!$A$1:$J$79</definedName>
    <definedName name="_xlnm.Print_Area" localSheetId="31">'4.2. Hausmüll'!$A$1:$J$74</definedName>
    <definedName name="TABLE" localSheetId="31">'4.2. Hausmüll'!$L$11:$P$11</definedName>
    <definedName name="TABLE_10" localSheetId="31">'4.2. Hausmüll'!$L$10:$P$10</definedName>
    <definedName name="TABLE_100" localSheetId="31">'4.2. Hausmüll'!$R$54:$V$54</definedName>
    <definedName name="TABLE_11" localSheetId="31">'4.2. Hausmüll'!$L$17:$P$17</definedName>
    <definedName name="TABLE_12" localSheetId="31">'4.2. Hausmüll'!$L$17:$P$17</definedName>
    <definedName name="TABLE_13" localSheetId="31">'4.2. Hausmüll'!$O$24:$R$24</definedName>
    <definedName name="TABLE_14" localSheetId="31">'4.2. Hausmüll'!$O$24:$R$24</definedName>
    <definedName name="TABLE_15" localSheetId="31">'4.2. Hausmüll'!$O$25:$R$25</definedName>
    <definedName name="TABLE_16" localSheetId="31">'4.2. Hausmüll'!$O$25:$R$25</definedName>
    <definedName name="TABLE_17" localSheetId="31">'4.2. Hausmüll'!$L$14:$P$14</definedName>
    <definedName name="TABLE_18" localSheetId="31">'4.2. Hausmüll'!$L$14:$P$14</definedName>
    <definedName name="TABLE_19" localSheetId="31">'4.2. Hausmüll'!$L$9:$P$9</definedName>
    <definedName name="TABLE_2" localSheetId="31">'4.2. Hausmüll'!$L$11:$P$11</definedName>
    <definedName name="TABLE_20" localSheetId="31">'4.2. Hausmüll'!$L$9:$P$9</definedName>
    <definedName name="TABLE_21" localSheetId="31">'4.2. Hausmüll'!$R$10:$U$10</definedName>
    <definedName name="TABLE_22" localSheetId="31">'4.2. Hausmüll'!$R$10:$U$10</definedName>
    <definedName name="TABLE_23" localSheetId="31">'4.2. Hausmüll'!$R$11:$U$11</definedName>
    <definedName name="TABLE_24" localSheetId="31">'4.2. Hausmüll'!$R$11:$U$11</definedName>
    <definedName name="TABLE_25" localSheetId="31">'4.2. Hausmüll'!$L$19:$P$19</definedName>
    <definedName name="TABLE_26" localSheetId="31">'4.2. Hausmüll'!$L$19:$P$19</definedName>
    <definedName name="TABLE_27" localSheetId="31">'4.2. Hausmüll'!$L$20:$P$20</definedName>
    <definedName name="TABLE_28" localSheetId="31">'4.2. Hausmüll'!$L$20:$P$20</definedName>
    <definedName name="TABLE_29" localSheetId="31">'4.2. Hausmüll'!$L$21:$P$21</definedName>
    <definedName name="TABLE_3" localSheetId="31">'4.2. Hausmüll'!$L$12:$P$12</definedName>
    <definedName name="TABLE_30" localSheetId="31">'4.2. Hausmüll'!$L$21:$P$21</definedName>
    <definedName name="TABLE_31" localSheetId="31">'4.2. Hausmüll'!$L$22:$P$22</definedName>
    <definedName name="TABLE_32" localSheetId="31">'4.2. Hausmüll'!$L$22:$P$22</definedName>
    <definedName name="TABLE_33" localSheetId="31">'4.2. Hausmüll'!$R$20:$V$20</definedName>
    <definedName name="TABLE_34" localSheetId="31">'4.2. Hausmüll'!$R$20:$V$20</definedName>
    <definedName name="TABLE_35" localSheetId="31">'4.2. Hausmüll'!$R$19:$V$19</definedName>
    <definedName name="TABLE_36" localSheetId="31">'4.2. Hausmüll'!$R$19:$V$19</definedName>
    <definedName name="TABLE_37" localSheetId="31">'4.2. Hausmüll'!$L$18:$O$18</definedName>
    <definedName name="TABLE_38" localSheetId="31">'4.2. Hausmüll'!$L$18:$O$18</definedName>
    <definedName name="TABLE_39" localSheetId="31">'4.2. Hausmüll'!$L$17:$P$17</definedName>
    <definedName name="TABLE_4" localSheetId="31">'4.2. Hausmüll'!$L$12:$P$12</definedName>
    <definedName name="TABLE_40" localSheetId="31">'4.2. Hausmüll'!$L$17:$P$17</definedName>
    <definedName name="TABLE_41" localSheetId="31">'4.2. Hausmüll'!$L$27:$P$27</definedName>
    <definedName name="TABLE_42" localSheetId="31">'4.2. Hausmüll'!$L$27:$P$27</definedName>
    <definedName name="TABLE_43" localSheetId="31">'4.2. Hausmüll'!$L$27:$P$27</definedName>
    <definedName name="TABLE_44" localSheetId="31">'4.2. Hausmüll'!$L$27:$P$27</definedName>
    <definedName name="TABLE_45" localSheetId="31">'4.2. Hausmüll'!$L$28:$P$28</definedName>
    <definedName name="TABLE_46" localSheetId="31">'4.2. Hausmüll'!$L$28:$P$28</definedName>
    <definedName name="TABLE_47" localSheetId="31">'4.2. Hausmüll'!$L$29:$P$29</definedName>
    <definedName name="TABLE_48" localSheetId="31">'4.2. Hausmüll'!$L$29:$P$29</definedName>
    <definedName name="TABLE_49" localSheetId="31">'4.2. Hausmüll'!$L$30:$P$30</definedName>
    <definedName name="TABLE_5" localSheetId="31">'4.2. Hausmüll'!$L$13:$P$13</definedName>
    <definedName name="TABLE_50" localSheetId="31">'4.2. Hausmüll'!$L$30:$P$30</definedName>
    <definedName name="TABLE_51" localSheetId="31">'4.2. Hausmüll'!$R$30:$V$30</definedName>
    <definedName name="TABLE_52" localSheetId="31">'4.2. Hausmüll'!$R$30:$V$30</definedName>
    <definedName name="TABLE_53" localSheetId="31">'4.2. Hausmüll'!$R$29:$V$29</definedName>
    <definedName name="TABLE_54" localSheetId="31">'4.2. Hausmüll'!$R$29:$V$29</definedName>
    <definedName name="TABLE_55" localSheetId="31">'4.2. Hausmüll'!$L$26:$P$26</definedName>
    <definedName name="TABLE_56" localSheetId="31">'4.2. Hausmüll'!$L$26:$P$26</definedName>
    <definedName name="TABLE_57" localSheetId="31">'4.2. Hausmüll'!$L$25:$P$25</definedName>
    <definedName name="TABLE_58" localSheetId="31">'4.2. Hausmüll'!$L$25:$P$25</definedName>
    <definedName name="TABLE_59" localSheetId="31">'4.2. Hausmüll'!$L$35:$P$35</definedName>
    <definedName name="TABLE_6" localSheetId="31">'4.2. Hausmüll'!$L$13:$P$13</definedName>
    <definedName name="TABLE_60" localSheetId="31">'4.2. Hausmüll'!$L$35:$P$35</definedName>
    <definedName name="TABLE_61" localSheetId="31">'4.2. Hausmüll'!$L$36:$P$36</definedName>
    <definedName name="TABLE_62" localSheetId="31">'4.2. Hausmüll'!$L$36:$P$36</definedName>
    <definedName name="TABLE_63" localSheetId="31">'4.2. Hausmüll'!$L$37:$P$37</definedName>
    <definedName name="TABLE_64" localSheetId="31">'4.2. Hausmüll'!$L$37:$P$37</definedName>
    <definedName name="TABLE_65" localSheetId="31">'4.2. Hausmüll'!$L$38:$P$38</definedName>
    <definedName name="TABLE_66" localSheetId="31">'4.2. Hausmüll'!$L$38:$P$38</definedName>
    <definedName name="TABLE_67" localSheetId="31">'4.2. Hausmüll'!$R$39:$V$39</definedName>
    <definedName name="TABLE_68" localSheetId="31">'4.2. Hausmüll'!$R$39:$V$39</definedName>
    <definedName name="TABLE_69" localSheetId="31">'4.2. Hausmüll'!$R$40:$V$40</definedName>
    <definedName name="TABLE_7" localSheetId="31">'4.2. Hausmüll'!$L$13:$P$13</definedName>
    <definedName name="TABLE_70" localSheetId="31">'4.2. Hausmüll'!$R$40:$V$40</definedName>
    <definedName name="TABLE_71" localSheetId="31">'4.2. Hausmüll'!$L$34:$P$34</definedName>
    <definedName name="TABLE_72" localSheetId="31">'4.2. Hausmüll'!$L$34:$P$34</definedName>
    <definedName name="TABLE_73" localSheetId="31">'4.2. Hausmüll'!$L$33:$P$33</definedName>
    <definedName name="TABLE_74" localSheetId="31">'4.2. Hausmüll'!$L$33:$P$33</definedName>
    <definedName name="TABLE_75" localSheetId="31">'4.2. Hausmüll'!$L$43:$P$43</definedName>
    <definedName name="TABLE_76" localSheetId="31">'4.2. Hausmüll'!$L$43:$P$43</definedName>
    <definedName name="TABLE_77" localSheetId="31">'4.2. Hausmüll'!$L$44:$P$44</definedName>
    <definedName name="TABLE_78" localSheetId="31">'4.2. Hausmüll'!$L$44:$P$44</definedName>
    <definedName name="TABLE_79" localSheetId="31">'4.2. Hausmüll'!$L$45:$P$45</definedName>
    <definedName name="TABLE_8" localSheetId="31">'4.2. Hausmüll'!$L$13:$P$13</definedName>
    <definedName name="TABLE_80" localSheetId="31">'4.2. Hausmüll'!$L$45:$P$45</definedName>
    <definedName name="TABLE_81" localSheetId="31">'4.2. Hausmüll'!$L$46:$P$46</definedName>
    <definedName name="TABLE_82" localSheetId="31">'4.2. Hausmüll'!$L$46:$P$46</definedName>
    <definedName name="TABLE_83" localSheetId="31">'4.2. Hausmüll'!$R$46:$V$46</definedName>
    <definedName name="TABLE_84" localSheetId="31">'4.2. Hausmüll'!$R$46:$V$46</definedName>
    <definedName name="TABLE_85" localSheetId="31">'4.2. Hausmüll'!$R$47:$V$47</definedName>
    <definedName name="TABLE_86" localSheetId="31">'4.2. Hausmüll'!$R$47:$V$47</definedName>
    <definedName name="TABLE_87" localSheetId="31">'4.2. Hausmüll'!$L$42:$P$42</definedName>
    <definedName name="TABLE_88" localSheetId="31">'4.2. Hausmüll'!$L$42:$P$42</definedName>
    <definedName name="TABLE_89" localSheetId="31">'4.2. Hausmüll'!$L$41:$P$41</definedName>
    <definedName name="TABLE_9" localSheetId="31">'4.2. Hausmüll'!$L$10:$P$10</definedName>
    <definedName name="TABLE_90" localSheetId="31">'4.2. Hausmüll'!$L$41:$P$41</definedName>
    <definedName name="TABLE_91" localSheetId="31">'4.2. Hausmüll'!$L$51:$P$51</definedName>
    <definedName name="TABLE_92" localSheetId="31">'4.2. Hausmüll'!$L$51:$P$51</definedName>
    <definedName name="TABLE_93" localSheetId="31">'4.2. Hausmüll'!$L$52:$P$52</definedName>
    <definedName name="TABLE_94" localSheetId="31">'4.2. Hausmüll'!$L$52:$P$52</definedName>
    <definedName name="TABLE_95" localSheetId="31">'4.2. Hausmüll'!$L$53:$P$53</definedName>
    <definedName name="TABLE_96" localSheetId="31">'4.2. Hausmüll'!$L$53:$P$53</definedName>
    <definedName name="TABLE_97" localSheetId="31">'4.2. Hausmüll'!$L$54:$P$54</definedName>
    <definedName name="TABLE_98" localSheetId="31">'4.2. Hausmüll'!$L$54:$P$54</definedName>
    <definedName name="TABLE_99" localSheetId="31">'4.2. Hausmüll'!$R$54:$V$54</definedName>
  </definedNames>
  <calcPr fullCalcOnLoad="1"/>
</workbook>
</file>

<file path=xl/comments2.xml><?xml version="1.0" encoding="utf-8"?>
<comments xmlns="http://schemas.openxmlformats.org/spreadsheetml/2006/main">
  <authors>
    <author>Schmidt, Harald (LfStaD)</author>
  </authors>
  <commentList>
    <comment ref="I40" authorId="0">
      <text>
        <r>
          <rPr>
            <b/>
            <sz val="9"/>
            <rFont val="Tahoma"/>
            <family val="2"/>
          </rPr>
          <t>Schmidt, Harald (LfStaD):</t>
        </r>
        <r>
          <rPr>
            <sz val="9"/>
            <rFont val="Tahoma"/>
            <family val="2"/>
          </rPr>
          <t xml:space="preserve">
2 Betr</t>
        </r>
      </text>
    </comment>
  </commentList>
</comments>
</file>

<file path=xl/sharedStrings.xml><?xml version="1.0" encoding="utf-8"?>
<sst xmlns="http://schemas.openxmlformats.org/spreadsheetml/2006/main" count="2816" uniqueCount="828">
  <si>
    <t>Art der Anlage</t>
  </si>
  <si>
    <t>davon</t>
  </si>
  <si>
    <t>Anzahl</t>
  </si>
  <si>
    <t>Tonnen</t>
  </si>
  <si>
    <t>Chemisch-physikalische</t>
  </si>
  <si>
    <t>Sortieranlagen</t>
  </si>
  <si>
    <t>Zerlegeeinrichtungen für</t>
  </si>
  <si>
    <t>____________________</t>
  </si>
  <si>
    <t xml:space="preserve">–  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</si>
  <si>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</si>
  <si>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</si>
  <si>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</si>
  <si>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</si>
  <si>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</si>
  <si>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</si>
  <si>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</si>
  <si>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</si>
  <si>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anderen Bundes-
ländern</t>
  </si>
  <si>
    <t>dem
Ausland</t>
  </si>
  <si>
    <t>Insgesamt</t>
  </si>
  <si>
    <t>Abgegebene Abfallmenge</t>
  </si>
  <si>
    <t>zusammen</t>
  </si>
  <si>
    <t>und Kreisen sowie nach Herkunft der Abfälle</t>
  </si>
  <si>
    <t>Eingesetzte Abfallmenge</t>
  </si>
  <si>
    <t>02</t>
  </si>
  <si>
    <t>03</t>
  </si>
  <si>
    <t>04</t>
  </si>
  <si>
    <t>05</t>
  </si>
  <si>
    <t>06</t>
  </si>
  <si>
    <t>Abfälle aus anorganisch-chemischen Prozessen</t>
  </si>
  <si>
    <t>07</t>
  </si>
  <si>
    <t>Abfälle aus organisch-chemischen Prozessen</t>
  </si>
  <si>
    <t>08</t>
  </si>
  <si>
    <t>09</t>
  </si>
  <si>
    <t>10</t>
  </si>
  <si>
    <t>11</t>
  </si>
  <si>
    <t>12</t>
  </si>
  <si>
    <t>Abfallart</t>
  </si>
  <si>
    <t>15</t>
  </si>
  <si>
    <t>16</t>
  </si>
  <si>
    <t>17</t>
  </si>
  <si>
    <t>1701</t>
  </si>
  <si>
    <t>1702</t>
  </si>
  <si>
    <t>1705</t>
  </si>
  <si>
    <t>18</t>
  </si>
  <si>
    <t>Abfälle aus der ärztlichen und tierärztlichen Versor-</t>
  </si>
  <si>
    <t>19</t>
  </si>
  <si>
    <t xml:space="preserve">Abfälle aus Abfallbehandlungsanlagen, öffentlichen </t>
  </si>
  <si>
    <t>1901</t>
  </si>
  <si>
    <t>20</t>
  </si>
  <si>
    <t xml:space="preserve"> Landkreise</t>
  </si>
  <si>
    <t xml:space="preserve"> Kreisfreie Städte</t>
  </si>
  <si>
    <t>01</t>
  </si>
  <si>
    <t>Thermische</t>
  </si>
  <si>
    <t>Abfälle aus Prozessen der mechanischen Formgebung</t>
  </si>
  <si>
    <t>0201</t>
  </si>
  <si>
    <t>0202</t>
  </si>
  <si>
    <t>0301</t>
  </si>
  <si>
    <t>1001</t>
  </si>
  <si>
    <t>1009</t>
  </si>
  <si>
    <t>0303</t>
  </si>
  <si>
    <t>1501</t>
  </si>
  <si>
    <t>1601</t>
  </si>
  <si>
    <t>1602</t>
  </si>
  <si>
    <t>1703</t>
  </si>
  <si>
    <t>1704</t>
  </si>
  <si>
    <t>1908</t>
  </si>
  <si>
    <t>2001</t>
  </si>
  <si>
    <t>2002</t>
  </si>
  <si>
    <t xml:space="preserve">  abfälle)</t>
  </si>
  <si>
    <t>2003</t>
  </si>
  <si>
    <t>Ansbach</t>
  </si>
  <si>
    <t>Fürth</t>
  </si>
  <si>
    <t>Nürnberger Land</t>
  </si>
  <si>
    <t>Roth</t>
  </si>
  <si>
    <t>Aschaffenburg</t>
  </si>
  <si>
    <t>Schweinfurt</t>
  </si>
  <si>
    <t>Würzburg</t>
  </si>
  <si>
    <t>Bad Kissingen</t>
  </si>
  <si>
    <t>Haßberge</t>
  </si>
  <si>
    <t>Kitzingen</t>
  </si>
  <si>
    <t>Miltenberg</t>
  </si>
  <si>
    <t>Augsburg</t>
  </si>
  <si>
    <t>Kaufbeuren</t>
  </si>
  <si>
    <t>Kempten (Allgäu)</t>
  </si>
  <si>
    <t>Memmingen</t>
  </si>
  <si>
    <t>Dillingen a. d. Donau</t>
  </si>
  <si>
    <t>Günzburg</t>
  </si>
  <si>
    <t>Lindau (Bodensee)</t>
  </si>
  <si>
    <t>Ostallgäu</t>
  </si>
  <si>
    <t>Unterallgäu</t>
  </si>
  <si>
    <t>Oberallgäu</t>
  </si>
  <si>
    <t>Schwabach</t>
  </si>
  <si>
    <t>Nürnberg</t>
  </si>
  <si>
    <t>Erlangen</t>
  </si>
  <si>
    <t>Wunsiedel i. Fichtelgebirge</t>
  </si>
  <si>
    <t>Lichtenfels</t>
  </si>
  <si>
    <t>Kulmbach</t>
  </si>
  <si>
    <t>Kronach</t>
  </si>
  <si>
    <t>Hof</t>
  </si>
  <si>
    <t>Forchheim</t>
  </si>
  <si>
    <t>Coburg</t>
  </si>
  <si>
    <t>Bayreuth</t>
  </si>
  <si>
    <t>Bamberg</t>
  </si>
  <si>
    <t>Tirschenreuth</t>
  </si>
  <si>
    <t>Schwandorf</t>
  </si>
  <si>
    <t>Regensburg</t>
  </si>
  <si>
    <t>Neustadt a. d. Waldnaab</t>
  </si>
  <si>
    <t>Neumarkt i. d. Opf.</t>
  </si>
  <si>
    <t>Cham</t>
  </si>
  <si>
    <t>Weiden i. d. Opf.</t>
  </si>
  <si>
    <t>Amberg</t>
  </si>
  <si>
    <t>Regen</t>
  </si>
  <si>
    <t>Passau</t>
  </si>
  <si>
    <t>Landshut</t>
  </si>
  <si>
    <t>Kelheim</t>
  </si>
  <si>
    <t>Deggendorf</t>
  </si>
  <si>
    <t>Straubing</t>
  </si>
  <si>
    <t>Traunstein</t>
  </si>
  <si>
    <t>Starnberg</t>
  </si>
  <si>
    <t>Rosenheim</t>
  </si>
  <si>
    <t>Pfaffenhofen a.d. Ilm</t>
  </si>
  <si>
    <t>München</t>
  </si>
  <si>
    <t>Mühldorf a. Inn</t>
  </si>
  <si>
    <t>Miesbach</t>
  </si>
  <si>
    <t>Landsberg a. Lech</t>
  </si>
  <si>
    <t>Fürstenfeldbruck</t>
  </si>
  <si>
    <t>Freising</t>
  </si>
  <si>
    <t>Erding</t>
  </si>
  <si>
    <t>Eichstätt</t>
  </si>
  <si>
    <t>Ebersberg</t>
  </si>
  <si>
    <t>Dachau</t>
  </si>
  <si>
    <t>Berchtesgadener Land</t>
  </si>
  <si>
    <t>Altötting</t>
  </si>
  <si>
    <t>Ingolstadt</t>
  </si>
  <si>
    <t>0203</t>
  </si>
  <si>
    <t xml:space="preserve">  Bad Windsheim</t>
  </si>
  <si>
    <t>nach Verwertungsanlagen</t>
  </si>
  <si>
    <t>nach Beseitigungsanlagen</t>
  </si>
  <si>
    <t>1709</t>
  </si>
  <si>
    <t>Abfälle aus der humanmedizinischen oder tier-</t>
  </si>
  <si>
    <t>Abfälle, die beim Aufsuchen, Ausbeuten und Ge-</t>
  </si>
  <si>
    <t>Abfälle aus Landwirtschaft, Gartenbau, Teichwirt-</t>
  </si>
  <si>
    <t>Abfälle aus der Holzbearbeitung und der Herstellung</t>
  </si>
  <si>
    <t>Abfälle aus der Leder-, Pelz- und Textilindustrie</t>
  </si>
  <si>
    <t>Abfälle aus der Erdölraffination, Erdgasreinigung und</t>
  </si>
  <si>
    <t xml:space="preserve">Abfälle aus der HZVA von Beschichtungen (Farben, </t>
  </si>
  <si>
    <t>Abfälle aus thermischen Prozessen</t>
  </si>
  <si>
    <t>Abfälle aus der chemischen Oberflächenbearbeitung</t>
  </si>
  <si>
    <t xml:space="preserve">  flächenbearbeitung von Metallen und Kunststoffen</t>
  </si>
  <si>
    <t>Verpackungsabfall, Aufsaugmassen, Wischtücher,</t>
  </si>
  <si>
    <t>Abfälle, die nicht anderswo im Verzeichnis aufgeführt</t>
  </si>
  <si>
    <t>Bau- und Abbruchabfälle (einschließlich Aushub von</t>
  </si>
  <si>
    <t>Siedlungsabfälle (Haushaltsabfälle und ähnliche ge-</t>
  </si>
  <si>
    <t>Abfälle, d. nicht anderswo im Verz. aufgeführt sind</t>
  </si>
  <si>
    <t>Entsorgte Abfallmenge</t>
  </si>
  <si>
    <t>z.</t>
  </si>
  <si>
    <t>Alle Abfälle zusammen = z</t>
  </si>
  <si>
    <t>Feuerungsanlagen</t>
  </si>
  <si>
    <t>Demontagebetriebe für</t>
  </si>
  <si>
    <t xml:space="preserve"> Altfahrzeuge</t>
  </si>
  <si>
    <t xml:space="preserve"> Behandlungsanlagen</t>
  </si>
  <si>
    <r>
      <t>Deponien</t>
    </r>
    <r>
      <rPr>
        <vertAlign val="superscript"/>
        <sz val="8"/>
        <rFont val="Arial"/>
        <family val="2"/>
      </rPr>
      <t>2)</t>
    </r>
  </si>
  <si>
    <r>
      <t>Thermische Behandlungs-anlagen</t>
    </r>
    <r>
      <rPr>
        <vertAlign val="superscript"/>
        <sz val="8"/>
        <rFont val="Arial"/>
        <family val="2"/>
      </rPr>
      <t>3)</t>
    </r>
  </si>
  <si>
    <t>darunter</t>
  </si>
  <si>
    <t>darunter angeliefert aus Bayern</t>
  </si>
  <si>
    <t>zur Beseitigung</t>
  </si>
  <si>
    <t>zur Verwertung</t>
  </si>
  <si>
    <t>13</t>
  </si>
  <si>
    <t>Ölabfälle und Abfälle aus flüssigen Brennstoffen</t>
  </si>
  <si>
    <t>Abfälle aus organischen Lösemitteln, Kühlmitteln</t>
  </si>
  <si>
    <t xml:space="preserve">Abfälle aus organischen Lösemitteln, Kühlmitteln und </t>
  </si>
  <si>
    <t>Bodenbehandlungsanlagen und</t>
  </si>
  <si>
    <t>im Inland</t>
  </si>
  <si>
    <t>im 
Ausland</t>
  </si>
  <si>
    <t>Herkunft</t>
  </si>
  <si>
    <t>anderen Bundes-ländern</t>
  </si>
  <si>
    <t>dem Ausland</t>
  </si>
  <si>
    <t>In Beseitigungsanlagen</t>
  </si>
  <si>
    <t>In Verwertungs- und Behandlungsanlagen</t>
  </si>
  <si>
    <t>angelieferte Abfälle aus</t>
  </si>
  <si>
    <t>davon aus</t>
  </si>
  <si>
    <t>angelieferte Abfälle</t>
  </si>
  <si>
    <t>Biologische Behandlungs-anlagen</t>
  </si>
  <si>
    <t xml:space="preserve">     </t>
  </si>
  <si>
    <t xml:space="preserve">  schaft, Forstwirtschaft, Jagd und Fischerei sowie der</t>
  </si>
  <si>
    <t xml:space="preserve">  Herstellung  u. Verarbeitung von Lebensmitteln</t>
  </si>
  <si>
    <t xml:space="preserve">  von Platten, Möbeln, Zellstoffen, Papier und Pappe</t>
  </si>
  <si>
    <t xml:space="preserve">  Kohlepyrolyse</t>
  </si>
  <si>
    <t xml:space="preserve">  Druckfarben</t>
  </si>
  <si>
    <t xml:space="preserve">  und Beschichtung von Metallen und anderen Werk- </t>
  </si>
  <si>
    <t xml:space="preserve">  stoffen; Nichteisen-Hydrometallurgie</t>
  </si>
  <si>
    <t xml:space="preserve">  sowie der physikalischen und mechanischen Ober-</t>
  </si>
  <si>
    <t xml:space="preserve">  und Treibgasen</t>
  </si>
  <si>
    <t xml:space="preserve">  sind</t>
  </si>
  <si>
    <t xml:space="preserve">  verunreinigten Standorten)</t>
  </si>
  <si>
    <t xml:space="preserve">  ärtzlichen Versorgung und Forschung (ohne Küchen-</t>
  </si>
  <si>
    <t xml:space="preserve">  und Restaurantabfälle, die nicht aus der unmittelbaren</t>
  </si>
  <si>
    <t xml:space="preserve">  Krankenpflege stammen)</t>
  </si>
  <si>
    <t xml:space="preserve">  Abwasserbehandlungsanlagen sowie der Aufbe-</t>
  </si>
  <si>
    <t xml:space="preserve">  reitung von Wasser für den menschlichen Gebrauch</t>
  </si>
  <si>
    <t xml:space="preserve">  und Wasser für industrielle Zwecke</t>
  </si>
  <si>
    <t xml:space="preserve">  Einrichtungen) einschließlich getrennt gesammelter</t>
  </si>
  <si>
    <t xml:space="preserve">  Fraktionen</t>
  </si>
  <si>
    <t>Verfüllmaßnahmen insgesamt</t>
  </si>
  <si>
    <t>Verfüllungen insgesamt</t>
  </si>
  <si>
    <t>Verfüllmaßnahmen</t>
  </si>
  <si>
    <t xml:space="preserve">  und Druckfarben</t>
  </si>
  <si>
    <t xml:space="preserve">  Treibgasen</t>
  </si>
  <si>
    <t xml:space="preserve">  gung und Forschung (ohne Küchen- und Restaurant- </t>
  </si>
  <si>
    <t xml:space="preserve">  abfälle, die nicht aus der unmittelbaren Krankenpflege</t>
  </si>
  <si>
    <t xml:space="preserve">  stammen)</t>
  </si>
  <si>
    <t>dar. besonders überwachungsbedürftig = b. ü.</t>
  </si>
  <si>
    <t>b. ü.</t>
  </si>
  <si>
    <t xml:space="preserve">  Filtermaterialien und Schutzkleidung (a. n. g.)</t>
  </si>
  <si>
    <t>darunter b. ü. Abfälle</t>
  </si>
  <si>
    <t xml:space="preserve">  winnen sowie bei der physikalischen und che-</t>
  </si>
  <si>
    <t xml:space="preserve">  mischen Behandlung von Bodenschätzen entstehen</t>
  </si>
  <si>
    <t xml:space="preserve">  Lacke, Email), Klebstoffen, Dichtungsmassen</t>
  </si>
  <si>
    <t xml:space="preserve">  Lacke, Email), Klebstoffen, Dichtmassen und</t>
  </si>
  <si>
    <r>
      <t>EAV-Syste-  matik</t>
    </r>
    <r>
      <rPr>
        <vertAlign val="superscript"/>
        <sz val="8"/>
        <rFont val="Arial"/>
        <family val="2"/>
      </rPr>
      <t>1)</t>
    </r>
  </si>
  <si>
    <t xml:space="preserve">  werbliche und industrielle Abfälle sowie Abfälle aus </t>
  </si>
  <si>
    <t>Abfälle aus der fotografischen Industrie</t>
  </si>
  <si>
    <t xml:space="preserve">  Beton, Ziegel, Fliesen und Keramik</t>
  </si>
  <si>
    <t xml:space="preserve">  Holz, Glas und Kunststoff</t>
  </si>
  <si>
    <t xml:space="preserve">  Bitumengemische und teerhaltige Produkte</t>
  </si>
  <si>
    <t xml:space="preserve">  Metalle (einschließlich Legierungen)</t>
  </si>
  <si>
    <t xml:space="preserve">  Boden, Steine und Baggergut</t>
  </si>
  <si>
    <t xml:space="preserve">  Sonstige Bau- und Abbruchabfälle</t>
  </si>
  <si>
    <t xml:space="preserve">  Verpackungen</t>
  </si>
  <si>
    <t xml:space="preserve">  Abfälle aus elektrischen und elektronischen Geräten</t>
  </si>
  <si>
    <t xml:space="preserve">  Altfahrzeuge verschiedener Verkehrsträger und Ab-</t>
  </si>
  <si>
    <t xml:space="preserve">   fälle aus der Demontage von Altfahrzeugen sowie</t>
  </si>
  <si>
    <t xml:space="preserve">   der Fahrzeugwartung</t>
  </si>
  <si>
    <t xml:space="preserve">  Abfälle aus der Verbrennung oder Pyrolyse von</t>
  </si>
  <si>
    <t xml:space="preserve">  Abfälle aus Abwasserbehandlungsanlagen a. n. g.</t>
  </si>
  <si>
    <t xml:space="preserve">  Getrennt gesammelte Fraktionen</t>
  </si>
  <si>
    <t xml:space="preserve">  Garten- und Parkabfälle (einschließlich Friedhofs- </t>
  </si>
  <si>
    <t xml:space="preserve">  Andere Siedlungsabfälle</t>
  </si>
  <si>
    <t xml:space="preserve">  Abfälle aus der Holzbearbeitung und der Herstellung</t>
  </si>
  <si>
    <t xml:space="preserve">  Abfälle aus Landwirtschaft, Gartenbau, Teichwirt-</t>
  </si>
  <si>
    <t xml:space="preserve">  Abfälle aus der Zubereitung und Verarbeitung von</t>
  </si>
  <si>
    <t xml:space="preserve">   Fleisch, Fisch und anderen Nahrungsmitteln </t>
  </si>
  <si>
    <t xml:space="preserve">   tierischen Ursprungs</t>
  </si>
  <si>
    <t xml:space="preserve">   Obst, Gemüse, Getreide, Speiseölen, Kakao, Kaffee,</t>
  </si>
  <si>
    <t xml:space="preserve">   Tee und Tabak, aus der Konservenherstellung</t>
  </si>
  <si>
    <t xml:space="preserve">   Herst. v. Hefe, Zubereitung von Melasse</t>
  </si>
  <si>
    <t xml:space="preserve">   von Platten und Möbeln</t>
  </si>
  <si>
    <t xml:space="preserve">  Abfälle aus der Herstellung und Verarbeitung von</t>
  </si>
  <si>
    <t xml:space="preserve">   Zellstoff, Papier, Karton und Pappe</t>
  </si>
  <si>
    <t xml:space="preserve">  Abfälle aus Kraftwerken und anderen Verbren-</t>
  </si>
  <si>
    <t xml:space="preserve">   nungsanlagen (außer 19)</t>
  </si>
  <si>
    <t xml:space="preserve">  Abfälle vom Gießen von Eisen und Stahl</t>
  </si>
  <si>
    <t xml:space="preserve">   Abfällen</t>
  </si>
  <si>
    <t xml:space="preserve">   schaft, Forstwirtschaft, Jagd u. Fischerei</t>
  </si>
  <si>
    <r>
      <t>Deponien</t>
    </r>
    <r>
      <rPr>
        <vertAlign val="superscript"/>
        <sz val="8"/>
        <rFont val="Arial"/>
        <family val="2"/>
      </rPr>
      <t>1)</t>
    </r>
  </si>
  <si>
    <r>
      <t xml:space="preserve">  Behandlungsanlagen</t>
    </r>
    <r>
      <rPr>
        <vertAlign val="superscript"/>
        <sz val="8"/>
        <rFont val="Arial"/>
        <family val="2"/>
      </rPr>
      <t>2)</t>
    </r>
  </si>
  <si>
    <r>
      <t>Sonstige Behandlungsanlagen</t>
    </r>
    <r>
      <rPr>
        <vertAlign val="superscript"/>
        <sz val="8"/>
        <rFont val="Arial"/>
        <family val="2"/>
      </rPr>
      <t>1)</t>
    </r>
  </si>
  <si>
    <t xml:space="preserve">Abfälle aus HZVA von Beschichtungen (Farben, </t>
  </si>
  <si>
    <t xml:space="preserve">         </t>
  </si>
  <si>
    <t xml:space="preserve">       </t>
  </si>
  <si>
    <t xml:space="preserve">        </t>
  </si>
  <si>
    <t xml:space="preserve">                                 </t>
  </si>
  <si>
    <t xml:space="preserve">    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</si>
  <si>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Hausmülldeponien, Bauschuttdeponien und sonstige Deponien (ohne Deponien in der Rekultivierungsphase, bei denen im Berichtsjahr keine Rekultivierungsmengen eingesetzt wurden) und Deponiebaumaßnahmen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Hausmüllverbrennungsanlagen und sonstige Abfallverbrennungsanlagen.</t>
    </r>
  </si>
  <si>
    <t xml:space="preserve"> mech. (-biol.) Anlagen</t>
  </si>
  <si>
    <t>Schredderanlagen/</t>
  </si>
  <si>
    <t xml:space="preserve"> Schrottscheren</t>
  </si>
  <si>
    <t>Herkunft der Abfälle</t>
  </si>
  <si>
    <t>in Beseitigungsanlagen</t>
  </si>
  <si>
    <t>in Verwertungs- und Behandlungsanlagen</t>
  </si>
  <si>
    <t>Bad Tölz-Wolfratshausen</t>
  </si>
  <si>
    <t>Garmisch-Partenkirchen</t>
  </si>
  <si>
    <t>Neuburg-Schrobenhausen</t>
  </si>
  <si>
    <t>Weilheim-Schongau</t>
  </si>
  <si>
    <t>Freyung-Grafenau</t>
  </si>
  <si>
    <t>Rottal-Inn</t>
  </si>
  <si>
    <t>Straubing-Bogen</t>
  </si>
  <si>
    <t>Dingolfing-Landau</t>
  </si>
  <si>
    <t>Amberg-Sulzbach</t>
  </si>
  <si>
    <t>Erlangen-Höchstadt</t>
  </si>
  <si>
    <t>Neustadt a. d. Aisch-</t>
  </si>
  <si>
    <t>Weißenburg-Gunzenhausen</t>
  </si>
  <si>
    <t>Rhön-Grabfeld</t>
  </si>
  <si>
    <t>Main-Spessart</t>
  </si>
  <si>
    <t>Aichach-Friedberg</t>
  </si>
  <si>
    <t>Neu-Ulm</t>
  </si>
  <si>
    <t>Donau-Ries</t>
  </si>
  <si>
    <t>gewonnene Sekundär-
rohstoffe und Produkte,
Abgabe an Direktverwerter</t>
  </si>
  <si>
    <t>abgegebene Mengen</t>
  </si>
  <si>
    <t>eingesetzte Abfallmenge</t>
  </si>
  <si>
    <t>abgegebene Abfallmenge</t>
  </si>
  <si>
    <t>-</t>
  </si>
  <si>
    <t>und Kreisen sowie nach Verbleib der Abfälle</t>
  </si>
  <si>
    <t>Output
 der
 Anlagen</t>
  </si>
  <si>
    <t>zur Abfallbe-seitigung</t>
  </si>
  <si>
    <t>zur Verwertung in Abfallentsorgungs-anlagen</t>
  </si>
  <si>
    <t>gewonnene Sekundärrohstoffe und Produkte,
Abgabe an Direktverwerter</t>
  </si>
  <si>
    <t xml:space="preserve">          </t>
  </si>
  <si>
    <t>und Kreisen sowie nach Anzahl der Anlagen</t>
  </si>
  <si>
    <t>Regionale Gliederung</t>
  </si>
  <si>
    <t>Bio-logische Behand-
lungs-anlagen</t>
  </si>
  <si>
    <t>Che-
misch-
physi-
kalische
Behand-
lungs-
anlagen</t>
  </si>
  <si>
    <t>De-montage-betriebe für Altfahr-zeuge</t>
  </si>
  <si>
    <t>Schred-
der-
anlagen/
Schrott-
scheren</t>
  </si>
  <si>
    <t>Feue-rungs-anlagen</t>
  </si>
  <si>
    <t>Mechanisch
(-biolo-
gische)- und Boden-
behand-
lungs-
anlagen</t>
  </si>
  <si>
    <t>Sortier-
anlagen
und
Zerlege-
einrich-
tungen</t>
  </si>
  <si>
    <t xml:space="preserve">  Landshut</t>
  </si>
  <si>
    <t xml:space="preserve">  Passau</t>
  </si>
  <si>
    <t xml:space="preserve">  Straubing</t>
  </si>
  <si>
    <t xml:space="preserve">  Deggendorf</t>
  </si>
  <si>
    <t xml:space="preserve">  Freyung-Grafenau</t>
  </si>
  <si>
    <t xml:space="preserve">  Kelheim</t>
  </si>
  <si>
    <t xml:space="preserve">  Regen</t>
  </si>
  <si>
    <t xml:space="preserve">  Rottal-Inn</t>
  </si>
  <si>
    <t xml:space="preserve">  Straubing-Bogen</t>
  </si>
  <si>
    <t xml:space="preserve">  Dingolfing-Landau</t>
  </si>
  <si>
    <t>Bio-
logische
Behand-
lungs-
anlagen</t>
  </si>
  <si>
    <t>Mechanisch
(biolo-
gische)- u.
Boden-
behand-
lungs-
anlagen</t>
  </si>
  <si>
    <t xml:space="preserve">   </t>
  </si>
  <si>
    <t xml:space="preserve">                                </t>
  </si>
  <si>
    <t>De-montage-
betriebe
für Altfahr-
zeuge</t>
  </si>
  <si>
    <t xml:space="preserve"> Bad Windsheim</t>
  </si>
  <si>
    <t>nach ausgewählten Abfallarten und Herkunft der Abfälle</t>
  </si>
  <si>
    <t xml:space="preserve">Abfälle aus Landwirtschaft, Gartenbau, </t>
  </si>
  <si>
    <t xml:space="preserve">Teichwirtschaft, Forstwirtschaft, Jagd </t>
  </si>
  <si>
    <t>und Fischerei sowie der Herstellung und</t>
  </si>
  <si>
    <t>Verarbeitung von Nahrungsmitteln</t>
  </si>
  <si>
    <t>Abfälle aus der Landwirtschaft, Garten-</t>
  </si>
  <si>
    <t xml:space="preserve"> bau, Teich- und Forstwirtschaft, Jagd</t>
  </si>
  <si>
    <t xml:space="preserve"> und Fischerei</t>
  </si>
  <si>
    <t>020103</t>
  </si>
  <si>
    <t>Abfälle aus pflanzlichem Gewebe</t>
  </si>
  <si>
    <t>020106</t>
  </si>
  <si>
    <t xml:space="preserve">Tierische Ausscheidungen, Gülle/Jauche </t>
  </si>
  <si>
    <t xml:space="preserve"> Stallmist (einschl. verd. Stroh), Abwässer</t>
  </si>
  <si>
    <t xml:space="preserve"> getrennt gesammelt u. extern behandelt</t>
  </si>
  <si>
    <t>Abfälle aus der Zubereitung und Verar-</t>
  </si>
  <si>
    <t xml:space="preserve"> beitung von Fleisch, Fisch und anderen</t>
  </si>
  <si>
    <t xml:space="preserve"> Nahrungsmitteln tierischen Ursprungs</t>
  </si>
  <si>
    <t>020202</t>
  </si>
  <si>
    <t>Abfälle aus tierischem Gewebe</t>
  </si>
  <si>
    <t>020203</t>
  </si>
  <si>
    <t>Für Verzehr und Verarbeitung ungeeignete</t>
  </si>
  <si>
    <t>Stoffe</t>
  </si>
  <si>
    <t>020204</t>
  </si>
  <si>
    <t>Schlämme aus der betriebseigenen Ab-</t>
  </si>
  <si>
    <t xml:space="preserve"> wasserbehandlung</t>
  </si>
  <si>
    <t xml:space="preserve"> beitung von Obst, Gemüse, Getreide,</t>
  </si>
  <si>
    <t xml:space="preserve"> Speiseölen, Kakao, Kaffe und Tabak so-</t>
  </si>
  <si>
    <t xml:space="preserve"> wie der Konservenherstellung</t>
  </si>
  <si>
    <t>020304</t>
  </si>
  <si>
    <t xml:space="preserve">  Stoffe</t>
  </si>
  <si>
    <t>Abfälle aus Abfallbehandlungsanlagen,</t>
  </si>
  <si>
    <t>öffentlichen Abwasserbehandlungsanlagen</t>
  </si>
  <si>
    <t xml:space="preserve">sowie der Aufbereitung von Wasser für </t>
  </si>
  <si>
    <t>den menschl. u. industriellen Gebrauch</t>
  </si>
  <si>
    <t>Siedlungsabfälle (Haushaltsabfälle und ähn-</t>
  </si>
  <si>
    <t xml:space="preserve">liche gewerbliche und industrielle Abfälle </t>
  </si>
  <si>
    <t>sowie Abfälle aus Einrichtungen) einschl.</t>
  </si>
  <si>
    <t>getrennt gesammelter Fraktionen</t>
  </si>
  <si>
    <t>Getrennt gesammelte Fraktionen</t>
  </si>
  <si>
    <t>200108</t>
  </si>
  <si>
    <t>Biologisch abbaubare Küchen- und</t>
  </si>
  <si>
    <t xml:space="preserve"> und Kantinenabfälle</t>
  </si>
  <si>
    <t>20030104</t>
  </si>
  <si>
    <t>Abfälle aus der Biotonne</t>
  </si>
  <si>
    <t>Garten- und Parkabfälle einschließlich</t>
  </si>
  <si>
    <t xml:space="preserve"> Friedhofsabfälle</t>
  </si>
  <si>
    <t>Andere Siedlungsabfälle</t>
  </si>
  <si>
    <t>nach eingesetzter Abfallmenge und Regierungsbezirken</t>
  </si>
  <si>
    <t>Regierungsbezirk</t>
  </si>
  <si>
    <t>Anlagen
insgesamt</t>
  </si>
  <si>
    <t>eingesetzte
Abfallmenge
insgesamt</t>
  </si>
  <si>
    <r>
      <t>Garten- und
Parkabfälle</t>
    </r>
    <r>
      <rPr>
        <vertAlign val="superscript"/>
        <sz val="8"/>
        <rFont val="Arial"/>
        <family val="2"/>
      </rPr>
      <t>1)</t>
    </r>
  </si>
  <si>
    <r>
      <t>sonstige
Abfälle</t>
    </r>
    <r>
      <rPr>
        <vertAlign val="superscript"/>
        <sz val="8"/>
        <rFont val="Arial"/>
        <family val="2"/>
      </rPr>
      <t>2)</t>
    </r>
  </si>
  <si>
    <t>nach Kapazität, erzeugter Kompostmenge und Art der Verwendung</t>
  </si>
  <si>
    <t>Kompostie-
rungsanlagen
insgesamt</t>
  </si>
  <si>
    <r>
      <t>Kapazität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(Nennleistung)</t>
    </r>
  </si>
  <si>
    <t>Erzeugter
Kompost
insgesamt</t>
  </si>
  <si>
    <t>davon Abgabe zur Verwendung</t>
  </si>
  <si>
    <r>
      <t>in der Land-
und Forst-
wirtschaft</t>
    </r>
    <r>
      <rPr>
        <vertAlign val="superscript"/>
        <sz val="8"/>
        <rFont val="Arial"/>
        <family val="2"/>
      </rPr>
      <t>2)</t>
    </r>
  </si>
  <si>
    <r>
      <t>bei privaten
Haushalten</t>
    </r>
    <r>
      <rPr>
        <vertAlign val="superscript"/>
        <sz val="8"/>
        <rFont val="Arial"/>
        <family val="2"/>
      </rPr>
      <t xml:space="preserve">3)
</t>
    </r>
    <r>
      <rPr>
        <sz val="8"/>
        <rFont val="Arial"/>
        <family val="2"/>
      </rPr>
      <t>und für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and. Zwecke</t>
    </r>
  </si>
  <si>
    <t>in d. Land-
schaftsgest.
und -pflge/
Rekulti-
vierung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</si>
  <si>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Wird nur in geraden Jahren erhoben.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Gartenbau, Dauerkulturbau, Weinbau, Hopfenbau etc.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 B. Kleingärtner.</t>
    </r>
  </si>
  <si>
    <t>nach Anlagenarten, ausgewählten Abfallarten und Herkunft der Abfälle</t>
  </si>
  <si>
    <t xml:space="preserve">Chemisch-physikalische Behandlungsanlagen </t>
  </si>
  <si>
    <t xml:space="preserve"> schaft, Forstwirtschaft, Jagd und Fischerei sowie der</t>
  </si>
  <si>
    <t xml:space="preserve"> Herstellung  u. Verarbeitung von Lebensmitteln</t>
  </si>
  <si>
    <t xml:space="preserve"> von Platten, Möbeln, Zellstoffen, Papier und Pappe</t>
  </si>
  <si>
    <t xml:space="preserve">Abfälle aus anorganischen chemischen </t>
  </si>
  <si>
    <t xml:space="preserve"> Prozessen</t>
  </si>
  <si>
    <t xml:space="preserve"> und Beschichtung von Metallen und anderen Werk- </t>
  </si>
  <si>
    <t xml:space="preserve">                         </t>
  </si>
  <si>
    <t xml:space="preserve"> stoffen; Nichteisen-Hydrometallurgie</t>
  </si>
  <si>
    <t xml:space="preserve"> gung und Forschung (ohne Küchen- und Restaurant- </t>
  </si>
  <si>
    <t xml:space="preserve"> abfälle, die nicht aus der unmittelbaren Krankenpflege</t>
  </si>
  <si>
    <t xml:space="preserve"> stammen)</t>
  </si>
  <si>
    <t xml:space="preserve"> Abwasserbehandlungsanlagen sowie der Aufbe-</t>
  </si>
  <si>
    <t xml:space="preserve"> reitung von Wasser für den menschlichen Gebrauch</t>
  </si>
  <si>
    <t xml:space="preserve"> und Wasser für industrielle Zwecke</t>
  </si>
  <si>
    <t>Schredderanlagen/Schrottscheren</t>
  </si>
  <si>
    <t xml:space="preserve"> verunreinigten Standorten)</t>
  </si>
  <si>
    <t xml:space="preserve"> werbliche und industrielle Abfälle sowie Abfälle aus </t>
  </si>
  <si>
    <t xml:space="preserve"> Einrichtungen) einschließlich getrennt gesammelter</t>
  </si>
  <si>
    <t xml:space="preserve"> Fraktionen</t>
  </si>
  <si>
    <t>Bodenbehandlungsanlagen und mechanisch (-biologische) Restmüllbehandlungsanlagen</t>
  </si>
  <si>
    <t>Bau- und Abbruchabfälle (einschließlich Aushub</t>
  </si>
  <si>
    <t xml:space="preserve"> von verunreinigten Standorten)</t>
  </si>
  <si>
    <t>Demontagebetriebe für Altfahrzeuge</t>
  </si>
  <si>
    <t>160104</t>
  </si>
  <si>
    <t>Altfahrzeuge</t>
  </si>
  <si>
    <t xml:space="preserve"> sowie der physikalischen und mechanischen Ober-</t>
  </si>
  <si>
    <t xml:space="preserve"> flächenbearbeitung von Metallen und Kunststoffen</t>
  </si>
  <si>
    <t xml:space="preserve"> Filtermaterialien und Schutzkleidung (a. n. g.)</t>
  </si>
  <si>
    <r>
      <t>EAV- Syste- matik</t>
    </r>
    <r>
      <rPr>
        <vertAlign val="superscript"/>
        <sz val="8"/>
        <rFont val="Arial"/>
        <family val="2"/>
      </rPr>
      <t>1)</t>
    </r>
  </si>
  <si>
    <r>
      <t>betriebs-
eigene
Abfälle</t>
    </r>
    <r>
      <rPr>
        <vertAlign val="superscript"/>
        <sz val="8"/>
        <rFont val="Arial"/>
        <family val="2"/>
      </rPr>
      <t>3)</t>
    </r>
  </si>
  <si>
    <r>
      <t>Anzahl</t>
    </r>
    <r>
      <rPr>
        <vertAlign val="superscript"/>
        <sz val="8"/>
        <rFont val="Arial"/>
        <family val="2"/>
      </rPr>
      <t>2)</t>
    </r>
  </si>
  <si>
    <t>Abfallverbrennungsanlagen</t>
  </si>
  <si>
    <t xml:space="preserve"> </t>
  </si>
  <si>
    <t xml:space="preserve">  schaft, Forstwirtschaft, Jagd und Fischerei sowie </t>
  </si>
  <si>
    <t xml:space="preserve">  der Herstellung  u. Verarbeitung von Lebensmitteln</t>
  </si>
  <si>
    <t xml:space="preserve">      nach ausgewählten Abfallarten und und Herkunft der Abfälle</t>
  </si>
  <si>
    <t xml:space="preserve"> Abfallart</t>
  </si>
  <si>
    <t xml:space="preserve">                           </t>
  </si>
  <si>
    <t xml:space="preserve">                     </t>
  </si>
  <si>
    <t>Gemischte Siedlungsabfälle</t>
  </si>
  <si>
    <t>1.4.2 In Deponien eingesetzte Abfallmengen und Restvolumen</t>
  </si>
  <si>
    <r>
      <t>Art der Deponie</t>
    </r>
    <r>
      <rPr>
        <vertAlign val="superscript"/>
        <sz val="8"/>
        <rFont val="Arial"/>
        <family val="2"/>
      </rPr>
      <t xml:space="preserve">1)
</t>
    </r>
  </si>
  <si>
    <t>Rest-
volumen</t>
  </si>
  <si>
    <r>
      <t>m</t>
    </r>
    <r>
      <rPr>
        <vertAlign val="superscript"/>
        <sz val="8"/>
        <rFont val="Arial"/>
        <family val="2"/>
      </rPr>
      <t>3</t>
    </r>
  </si>
  <si>
    <t>Deponieklasse 0</t>
  </si>
  <si>
    <t>Deponieklasse I</t>
  </si>
  <si>
    <t>Deponieklasse II</t>
  </si>
  <si>
    <t>Deponieklasse III</t>
  </si>
  <si>
    <t>Langzeitlager</t>
  </si>
  <si>
    <t>Deponien insgesamtÊÒ</t>
  </si>
  <si>
    <t>darunter Monodeponien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</si>
  <si>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Merkmal wird nur in den "geraden" Jahren erhoben.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Eingesetzte Abfallmenge insgesamt zuzüglich Deponiebaumaßnahmen.</t>
    </r>
  </si>
  <si>
    <t>Hausmüll,
Sperrmüll,
hausmüllähnliche
Gewerbeabfälle
(über die öffentliche
Müllabfuhr
eingesammelt)</t>
  </si>
  <si>
    <t>Straßen-
kehricht
(einschl.
Papierkorb-
abfälle)</t>
  </si>
  <si>
    <t>Sperrmüll</t>
  </si>
  <si>
    <t>Garten- und Parkabfälle (einschl.
Friedhofs-
abfälle)</t>
  </si>
  <si>
    <t>1201</t>
  </si>
  <si>
    <t>Verpackungen</t>
  </si>
  <si>
    <t xml:space="preserve">Altfahrzeuge verschiedener Verkehrsträger und Abfälle </t>
  </si>
  <si>
    <t xml:space="preserve">  aus der Demontage von Altfahrzeugen sowie der </t>
  </si>
  <si>
    <t xml:space="preserve">  Fahrzeugwartung</t>
  </si>
  <si>
    <t>Beton, Ziegel, Fliesen und Keramik</t>
  </si>
  <si>
    <t>Bau- und Abbruchabfälle aus Holz, Glas und Kunststoff</t>
  </si>
  <si>
    <t>170405</t>
  </si>
  <si>
    <t>Eisen und Stahl</t>
  </si>
  <si>
    <t>170904</t>
  </si>
  <si>
    <t xml:space="preserve">gemischte Bau- und Abbruchabfälle ohne </t>
  </si>
  <si>
    <t xml:space="preserve">  gefährliche Stoffe</t>
  </si>
  <si>
    <t>1912</t>
  </si>
  <si>
    <t>Abfälle aus der mechanischen Behandlung von Abfällen</t>
  </si>
  <si>
    <t>Siedlungsabfälle, getrennt gesammelte Fraktionen</t>
  </si>
  <si>
    <t xml:space="preserve">  aus Papier und Pappe</t>
  </si>
  <si>
    <t>200102</t>
  </si>
  <si>
    <t xml:space="preserve">  aus Glas</t>
  </si>
  <si>
    <t>200301</t>
  </si>
  <si>
    <t xml:space="preserve">Zerlegeeinrichtungen </t>
  </si>
  <si>
    <t>160213</t>
  </si>
  <si>
    <t>gefährliche Bestandteile enthaltende gebrauchte Geräte</t>
  </si>
  <si>
    <t xml:space="preserve">  ohne PCB,FCKW oder freies Asbest enthaltende Geräte</t>
  </si>
  <si>
    <t>160214</t>
  </si>
  <si>
    <t>gebrauchte Geräte ohne gefährliche Bestandteile</t>
  </si>
  <si>
    <t>Siedlungsabfälle/Getrennt gesammelte Fraktionen, davon</t>
  </si>
  <si>
    <t xml:space="preserve">  gebrauchte Geräte, die Fluorchlorkohlenwasserstoffe</t>
  </si>
  <si>
    <t xml:space="preserve">  enthalten</t>
  </si>
  <si>
    <t>200135</t>
  </si>
  <si>
    <t xml:space="preserve">  gebrauchte elektrische und elektronische Geräte, die </t>
  </si>
  <si>
    <t xml:space="preserve">  gefährliche Bauteile, aber kein Quecksilber oder FCKW</t>
  </si>
  <si>
    <t>200136</t>
  </si>
  <si>
    <t xml:space="preserve">  keine gefährlichen Bauteile enthalten</t>
  </si>
  <si>
    <r>
      <t xml:space="preserve"> </t>
    </r>
    <r>
      <rPr>
        <vertAlign val="superscript"/>
        <sz val="8"/>
        <rFont val="Arial"/>
        <family val="2"/>
      </rPr>
      <t xml:space="preserve">    1)</t>
    </r>
    <r>
      <rPr>
        <sz val="8"/>
        <rFont val="Arial"/>
        <family val="2"/>
      </rPr>
      <t xml:space="preserve"> Spezielle Aufbereitungsanlagen, z. B. Ersatzbrennstoff-, Schlacke-, Kabelaufbereitungsanlagen. </t>
    </r>
  </si>
  <si>
    <t xml:space="preserve"> Elektro- und Elektronikaltgeräte</t>
  </si>
  <si>
    <t>Input der Anlagen 2015</t>
  </si>
  <si>
    <t>Input der Anlage insgesamt 2015</t>
  </si>
  <si>
    <t>eingesetzte Abfälle insgesamt    2015</t>
  </si>
  <si>
    <t>eingesetzte Abfälle insgesamt 2015</t>
  </si>
  <si>
    <t>a</t>
  </si>
  <si>
    <t>Deponien
2016
insgesamt</t>
  </si>
  <si>
    <t>eingesetzte Abfälle insgesamt       2015</t>
  </si>
  <si>
    <t>Kompostierungs-, Vergärungs-,</t>
  </si>
  <si>
    <t xml:space="preserve"> Co-Vergärungs-, Biogasanlagen</t>
  </si>
  <si>
    <r>
      <t xml:space="preserve">      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Hausmülldeponien, Bauschuttdeponien, sonstige Deponien und Deponiebaumaßnahmen.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Hausmüllverbrennungsanlagen und sonstige Abfallverbrennungsanlagen.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Feuerungsanlagen, Demontagebetriebe für Altfahrzeuge, chemisch-physikalische Behandlungsanlagen, Schredderanlagen/Schrottscheren, Anlagen zur mechanisch (-biologischen) Restmüllbehandlung, Bodenbehandlungsanlagen, spezielle Aufbereitungsanlagen z. B. Altholzaufbereitung.</t>
    </r>
  </si>
  <si>
    <t xml:space="preserve">  </t>
  </si>
  <si>
    <t>1.1.1.1 Abfallentsorgung in Bayern 2016</t>
  </si>
  <si>
    <t>Ent-
sorgungs-anlagen 2016</t>
  </si>
  <si>
    <t>1.1.1.2 Abfallentsorgung in Bayern 2016</t>
  </si>
  <si>
    <r>
      <t>übrige
Behandlungs-
anlagen</t>
    </r>
    <r>
      <rPr>
        <vertAlign val="superscript"/>
        <sz val="8"/>
        <rFont val="Arial"/>
        <family val="2"/>
      </rPr>
      <t>4)</t>
    </r>
  </si>
  <si>
    <t>g</t>
  </si>
  <si>
    <t>1.1.2 Abfallentsorgung in Bayern 2016 nach Abfallarten und Entsorgungswegen</t>
  </si>
  <si>
    <t>Entsorgungswege 2016</t>
  </si>
  <si>
    <t>noch 1.1.2 Abfallentsorgung in Bayern 2016 nach Abfallarten und Entsorgungswegen</t>
  </si>
  <si>
    <r>
      <t>Insgesamt</t>
    </r>
    <r>
      <rPr>
        <b/>
        <vertAlign val="superscript"/>
        <sz val="8"/>
        <rFont val="Arial"/>
        <family val="2"/>
      </rPr>
      <t>5)</t>
    </r>
  </si>
  <si>
    <r>
      <t xml:space="preserve">      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Hausmülldeponien, Bauschuttdeponien, sonstige Deponien und Deponiebaumaßnahmen. -  </t>
    </r>
    <r>
      <rPr>
        <vertAlign val="superscript"/>
        <sz val="8"/>
        <rFont val="Arial"/>
        <family val="2"/>
      </rPr>
      <t xml:space="preserve"> 3) </t>
    </r>
    <r>
      <rPr>
        <sz val="8"/>
        <rFont val="Arial"/>
        <family val="2"/>
      </rPr>
      <t xml:space="preserve">Hausmüllverbrennungsanlagen und sonstige Abfallverbrennungsanlagen. - 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Feuerungsanlagen, Demontagebetriebe für Altfahrzeuge, chemisch-physikalische Behandlungsanlagen, Schredderanlagen/Schrottscheren, Anlagen zur mechanisch (-biologischen) Restmüllbehandlung, Bodenbehandlungsanlagen, spezielle Aufbereitungsanlagen z. B. Altholzaufbereitung. - 5) Werte ohne Verfüllmaßnahmen.</t>
    </r>
  </si>
  <si>
    <t>1.1.3.1 Abfallentsorgung in Bayern 2016 nach Abfallarten und Herkunft der Abfälle</t>
  </si>
  <si>
    <r>
      <t xml:space="preserve">EAV- Syste- matik
</t>
    </r>
    <r>
      <rPr>
        <vertAlign val="superscript"/>
        <sz val="8"/>
        <rFont val="Arial"/>
        <family val="2"/>
      </rPr>
      <t>1)</t>
    </r>
  </si>
  <si>
    <t>Entsor-
gungs-
anlagen 2016</t>
  </si>
  <si>
    <r>
      <t>Input der Anlage insgesamt 2015</t>
    </r>
    <r>
      <rPr>
        <vertAlign val="superscript"/>
        <sz val="8"/>
        <rFont val="Arial"/>
        <family val="2"/>
      </rPr>
      <t>2)</t>
    </r>
  </si>
  <si>
    <r>
      <t>Input der Anlage insgesamt 2016</t>
    </r>
    <r>
      <rPr>
        <vertAlign val="superscript"/>
        <sz val="8"/>
        <rFont val="Arial"/>
        <family val="2"/>
      </rPr>
      <t>2)</t>
    </r>
  </si>
  <si>
    <r>
      <t>Anzahl</t>
    </r>
    <r>
      <rPr>
        <vertAlign val="superscript"/>
        <sz val="8"/>
        <rFont val="Arial"/>
        <family val="2"/>
      </rPr>
      <t>4)</t>
    </r>
  </si>
  <si>
    <r>
      <t xml:space="preserve">     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Deponiebaumaßnahmen.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Abfälle unmittelbar aus betriebseigener Produktion. -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Mehrfachzählungen. -</t>
    </r>
    <r>
      <rPr>
        <vertAlign val="superscript"/>
        <sz val="8"/>
        <rFont val="Arial"/>
        <family val="2"/>
      </rPr>
      <t xml:space="preserve"> 5)</t>
    </r>
    <r>
      <rPr>
        <sz val="8"/>
        <rFont val="Arial"/>
        <family val="2"/>
      </rPr>
      <t xml:space="preserve"> Werte ohne Verfüllmaßnahmen</t>
    </r>
  </si>
  <si>
    <t>Entsor-
gungs-
anlagen
2016</t>
  </si>
  <si>
    <r>
      <t>zur Verwertung</t>
    </r>
    <r>
      <rPr>
        <vertAlign val="superscript"/>
        <sz val="8"/>
        <rFont val="Arial"/>
        <family val="2"/>
      </rPr>
      <t>3)</t>
    </r>
  </si>
  <si>
    <r>
      <t>Anzahl</t>
    </r>
    <r>
      <rPr>
        <vertAlign val="superscript"/>
        <sz val="7"/>
        <rFont val="Arial"/>
        <family val="2"/>
      </rPr>
      <t>2)</t>
    </r>
  </si>
  <si>
    <r>
      <t xml:space="preserve">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Mehrfachzählungen. -</t>
    </r>
    <r>
      <rPr>
        <vertAlign val="superscript"/>
        <sz val="8"/>
        <rFont val="Arial"/>
        <family val="2"/>
      </rPr>
      <t xml:space="preserve"> 3) </t>
    </r>
    <r>
      <rPr>
        <sz val="8"/>
        <rFont val="Arial"/>
        <family val="2"/>
      </rPr>
      <t>Abfallbehandlungs- oder Verwertungsanlagen.</t>
    </r>
  </si>
  <si>
    <t>1.1.4.1 Abfallentsorgung in Bayern 2016 nach Regierungsbezirken</t>
  </si>
  <si>
    <r>
      <t>Regionale Gliederung</t>
    </r>
    <r>
      <rPr>
        <vertAlign val="superscript"/>
        <sz val="8"/>
        <rFont val="Arial"/>
        <family val="2"/>
      </rPr>
      <t>1)</t>
    </r>
  </si>
  <si>
    <t>Input der Anlagen 2016</t>
  </si>
  <si>
    <r>
      <t>betriebs-eigene Abfälle</t>
    </r>
    <r>
      <rPr>
        <vertAlign val="superscript"/>
        <sz val="8"/>
        <rFont val="Arial"/>
        <family val="2"/>
      </rPr>
      <t>2)</t>
    </r>
  </si>
  <si>
    <r>
      <t xml:space="preserve">     1) </t>
    </r>
    <r>
      <rPr>
        <sz val="8"/>
        <rFont val="Arial"/>
        <family val="2"/>
      </rPr>
      <t xml:space="preserve">Regionalisierung nach Standort der Entsorgungsanlage.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Abfälle unmittelbar aus betriebseigener Produktion.</t>
    </r>
  </si>
  <si>
    <t>noch: 1.1.4.1 Abfallentsorgung in Bayern 2016 nach Regierungsbezirken</t>
  </si>
  <si>
    <t>noch: 1.1.4.1 Abfallentsorgung Bayern 2016 nach Regierungsbezirken</t>
  </si>
  <si>
    <t>1.1.4.2 Abfallentsorgung in Bayern 2016 nach Regierungsbezirken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</si>
  <si>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Regionalisierung nach Standort der Entsorgungsanlage. </t>
    </r>
  </si>
  <si>
    <t>noch: 1.1.4.2 Abfallentsorgung in Bayern 2016 nach Regierungsbezirken</t>
  </si>
  <si>
    <t>1.1.4.3  Abfallentsorgung in Bayern 2016 nach Regierungsbezirken</t>
  </si>
  <si>
    <r>
      <t>Depo-
nien</t>
    </r>
    <r>
      <rPr>
        <vertAlign val="superscript"/>
        <sz val="8"/>
        <rFont val="Arial"/>
        <family val="2"/>
      </rPr>
      <t>1)</t>
    </r>
  </si>
  <si>
    <r>
      <t>Ther-
mische
Behand-
lungs-
anlagen</t>
    </r>
    <r>
      <rPr>
        <vertAlign val="superscript"/>
        <sz val="8"/>
        <rFont val="Arial"/>
        <family val="2"/>
      </rPr>
      <t>2)</t>
    </r>
  </si>
  <si>
    <r>
      <t>Sonstige
Behand-
lungs-
anlagen</t>
    </r>
    <r>
      <rPr>
        <vertAlign val="superscript"/>
        <sz val="8"/>
        <rFont val="Arial"/>
        <family val="2"/>
      </rPr>
      <t>3)</t>
    </r>
  </si>
  <si>
    <r>
      <t xml:space="preserve">    1) </t>
    </r>
    <r>
      <rPr>
        <sz val="8"/>
        <rFont val="Arial"/>
        <family val="2"/>
      </rPr>
      <t xml:space="preserve">Hausmülldeponien, Bauschuttdeponien und sonstige Deponien.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Hausmüllverbrennungsanlagen und sonstige Abfallverbrennungsanlagen. - 
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U. a. spezielle Aufbereitungsanlagen z. B. zur Altholzaufbereitung.</t>
    </r>
  </si>
  <si>
    <t>noch 1.1.4.3  Abfallentsorgung in Bayern 2016 nach Regierungsbezirken</t>
  </si>
  <si>
    <r>
      <t xml:space="preserve">    1) </t>
    </r>
    <r>
      <rPr>
        <sz val="8"/>
        <rFont val="Arial"/>
        <family val="2"/>
      </rPr>
      <t xml:space="preserve">Hausmülldeponien, Bauschuttdeponien und sonstige Deponien.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Hausmüllverbrennungsanlagen und sonstige Abfallverbrennungsanlagen. -          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U. a. spezielle Aufbereitungsanlagen z. B. zur Altholzaufbereitung.</t>
    </r>
  </si>
  <si>
    <r>
      <t xml:space="preserve">    1) </t>
    </r>
    <r>
      <rPr>
        <sz val="8"/>
        <rFont val="Arial"/>
        <family val="2"/>
      </rPr>
      <t xml:space="preserve">Hausmülldeponien, Bauschuttdeponien und sonstige Deponien.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Hausmüllverbrennungsanlagen und sonstige Abfallverbrennungsanlagen. -                       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U. a. spezielle Aufbereitungsanlagen z. B. zur Altholzaufbereitung.</t>
    </r>
  </si>
  <si>
    <t>1.2.1 In Kompostierungs-, Vergärungs-, Co-Vergärungs- und Biogasanlagen eingesetzte Abfälle in Bayern 2016</t>
  </si>
  <si>
    <r>
      <t>Input der Anlage insgesamt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2015</t>
    </r>
  </si>
  <si>
    <t>Input der Anlage insgesamt 2016</t>
  </si>
  <si>
    <r>
      <t>betriebs-eigene
Abfälle</t>
    </r>
    <r>
      <rPr>
        <vertAlign val="superscript"/>
        <sz val="8"/>
        <rFont val="Arial"/>
        <family val="2"/>
      </rPr>
      <t>4)</t>
    </r>
  </si>
  <si>
    <r>
      <t xml:space="preserve">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2015 noch ohne Co-Vergärungsanlagen. -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Abfälle unmittelbar aus betriebseigener Produktion. - </t>
    </r>
    <r>
      <rPr>
        <vertAlign val="superscript"/>
        <sz val="8"/>
        <rFont val="Arial"/>
        <family val="2"/>
      </rPr>
      <t xml:space="preserve">5) </t>
    </r>
    <r>
      <rPr>
        <sz val="8"/>
        <rFont val="Arial"/>
        <family val="2"/>
      </rPr>
      <t xml:space="preserve">"Insgesamt" entspricht nicht der Summe der einzelnen Abfallgruppen, da nur ausgewählte Abfallgruppen aufgeführt sind. </t>
    </r>
  </si>
  <si>
    <t>1.2.2 Kompostierungs-, Vergärungs-, Co-Vergärungs- und Biogasanlagen in Bayern 2016</t>
  </si>
  <si>
    <t xml:space="preserve">1.2.3 Kompostierungsanlagen in Bayern 2016 nach </t>
  </si>
  <si>
    <t>1.2.4 In Behandlungsanlagen eingesetzte Abfälle in Bayern 2016</t>
  </si>
  <si>
    <r>
      <t>betriebs-eigene
Abfälle</t>
    </r>
    <r>
      <rPr>
        <vertAlign val="superscript"/>
        <sz val="8"/>
        <rFont val="Arial"/>
        <family val="2"/>
      </rPr>
      <t>3)</t>
    </r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</si>
  <si>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</t>
    </r>
  </si>
  <si>
    <t>noch 1.2.4 In Behandlungsanlagen eingesetzte Abfälle in Bayern 2016</t>
  </si>
  <si>
    <t xml:space="preserve">Entsor-
gungs-
anlagen 2016
</t>
  </si>
  <si>
    <r>
      <t>Sonstige Behandlungsanlagen</t>
    </r>
    <r>
      <rPr>
        <b/>
        <vertAlign val="superscript"/>
        <sz val="8"/>
        <rFont val="Arial"/>
        <family val="2"/>
      </rPr>
      <t>4)</t>
    </r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</si>
  <si>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Abfälle unmittelbar aus betriebseigener Produktion. 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Spezielle Aufbereitungsanlagen z. B. für Altholz oder Anlagen zur Metallaufschmelzung.</t>
    </r>
  </si>
  <si>
    <r>
      <t>noch sonstige Behandlungsanlagen</t>
    </r>
    <r>
      <rPr>
        <b/>
        <vertAlign val="superscript"/>
        <sz val="8"/>
        <rFont val="Arial"/>
        <family val="2"/>
      </rPr>
      <t>4)</t>
    </r>
  </si>
  <si>
    <t>1.3.1 In thermische Behandlungsanlagen und Feuerungsanlagen eingesetzte Abfälle in Bayern 2016</t>
  </si>
  <si>
    <t>eingesetzte Abfälle insgesamt 2016</t>
  </si>
  <si>
    <r>
      <t xml:space="preserve">     1) </t>
    </r>
    <r>
      <rPr>
        <sz val="8"/>
        <rFont val="Arial"/>
        <family val="2"/>
      </rPr>
      <t xml:space="preserve">Europäisches Abfallverzeichnis.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Abfälle unmittelbar aus betriebseigener Produktion.</t>
    </r>
  </si>
  <si>
    <t>1.4.1 In Deponien abgelagerte Abfälle in Bayern 2016</t>
  </si>
  <si>
    <t>in Bayern 2016 nach Art der Deponie</t>
  </si>
  <si>
    <t>1.4.3 In Deponien abgelagerte ausgewählte Siedlungsabfälle in Bayern 2016</t>
  </si>
  <si>
    <t>1.5.1 In Sortieranlagen und Zerlegeeinrichtungen eingesetzte Abfälle in Bayern 2016</t>
  </si>
  <si>
    <t>eingesetzte Abfälle insgesamt   2016</t>
  </si>
  <si>
    <r>
      <t xml:space="preserve">     1) </t>
    </r>
    <r>
      <rPr>
        <sz val="8"/>
        <rFont val="Arial"/>
        <family val="2"/>
      </rPr>
      <t xml:space="preserve">Europäisches Abfallverzeichnis 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Mehrfachzählungen.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Abfälle unmittelbar aus betriebseigener Produktion.</t>
    </r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</si>
  <si>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Friedhofsabfälle, Grünschnitt. -</t>
    </r>
    <r>
      <rPr>
        <vertAlign val="superscript"/>
        <sz val="8"/>
        <rFont val="Arial"/>
        <family val="2"/>
      </rPr>
      <t xml:space="preserve"> 2)</t>
    </r>
    <r>
      <rPr>
        <sz val="8"/>
        <rFont val="Arial"/>
        <family val="2"/>
      </rPr>
      <t xml:space="preserve"> Z. B. Abfälle aus der Forstwirtschaft, tierische Ausscheidungen, Schlämme aus der               Behandlung von kommunalem Abwasser.</t>
    </r>
  </si>
  <si>
    <t xml:space="preserve">2.1  Von Abfallerzeugern abgegebene Mengen gefährlicher </t>
  </si>
  <si>
    <t xml:space="preserve"> Abfälle in Bayern 2016 nach Abfallarten</t>
  </si>
  <si>
    <r>
      <t>EAV-
Syste-
matik</t>
    </r>
    <r>
      <rPr>
        <vertAlign val="superscript"/>
        <sz val="8"/>
        <rFont val="Arial"/>
        <family val="2"/>
      </rPr>
      <t>1)</t>
    </r>
  </si>
  <si>
    <t>Abfall-
erzeuger</t>
  </si>
  <si>
    <r>
      <t>abgegebene Abfallmengen</t>
    </r>
    <r>
      <rPr>
        <vertAlign val="superscript"/>
        <sz val="8"/>
        <rFont val="Arial"/>
        <family val="2"/>
      </rPr>
      <t>3)</t>
    </r>
  </si>
  <si>
    <t>ins-
gesamt</t>
  </si>
  <si>
    <t>davon an</t>
  </si>
  <si>
    <t>bayerische
Entsorger</t>
  </si>
  <si>
    <t>Entsorger in
anderen
Bundesländern</t>
  </si>
  <si>
    <t>Abfälle, die beim Aufsuchen, Ausbeuten u. Gewinnen</t>
  </si>
  <si>
    <t>sowie bei der physik. und chemi. Behandlung von</t>
  </si>
  <si>
    <t>Bodenschätzen entstehen</t>
  </si>
  <si>
    <t xml:space="preserve">.  </t>
  </si>
  <si>
    <t xml:space="preserve">-  </t>
  </si>
  <si>
    <t xml:space="preserve">Abfälle aus der Landwirtschaft, Gartenbau,Teichwirt- </t>
  </si>
  <si>
    <t>schaft, Forstwirtschaft, Jagd und Fischerei, sowie der</t>
  </si>
  <si>
    <t>Herstellung und Verarbeitung von Lebensmitteln</t>
  </si>
  <si>
    <t>Abfälle aus der Holzverarbeitung und der Herstellung</t>
  </si>
  <si>
    <t>von Platten, Möbeln, Zellstoffen, Papier und Pappe</t>
  </si>
  <si>
    <t>Abfälle aus der Leder-, Pelz-  und Textilindustrie</t>
  </si>
  <si>
    <t>Kohlepyrolyse</t>
  </si>
  <si>
    <t>0601</t>
  </si>
  <si>
    <t>dar.</t>
  </si>
  <si>
    <t>Abfälle aus der HZVA von Säuren</t>
  </si>
  <si>
    <t>0701</t>
  </si>
  <si>
    <t xml:space="preserve"> Abfälle aus der Herstellung, Zubereitung,</t>
  </si>
  <si>
    <t>Vertrieb und Anwendung (HZVA) organischer</t>
  </si>
  <si>
    <t>Grundchemikalien</t>
  </si>
  <si>
    <t>0702</t>
  </si>
  <si>
    <t>Abfälle aus der HZVA von Kunststoffen</t>
  </si>
  <si>
    <t>synthetischem Gummi und Kunstfasern</t>
  </si>
  <si>
    <t>0707</t>
  </si>
  <si>
    <t>Abfälle aus der HZVA von Feinchemikalien und</t>
  </si>
  <si>
    <t>Chemikalien a. n. g.</t>
  </si>
  <si>
    <t>Lacke), Klebstoffen, Dichtmassen und Druckfarben</t>
  </si>
  <si>
    <t>0801</t>
  </si>
  <si>
    <t>Abfälle aus der HZVA von Farben und</t>
  </si>
  <si>
    <t>Lacken</t>
  </si>
  <si>
    <t>Abfälle aus der photographischen Industrie</t>
  </si>
  <si>
    <t>1003</t>
  </si>
  <si>
    <t>Abfälle aus der thermischen Aluminium-</t>
  </si>
  <si>
    <t>metallurgie</t>
  </si>
  <si>
    <t>Abfälle aus der chemischen Oberflächenbearbeitung,</t>
  </si>
  <si>
    <t xml:space="preserve">Beschichtung von Metallen u. and. Werkstoffen, Nicht- </t>
  </si>
  <si>
    <t>eisen-Hydrometallurgie</t>
  </si>
  <si>
    <t>1101</t>
  </si>
  <si>
    <t>Abfälle aus der chemischen Oberflächen-</t>
  </si>
  <si>
    <t>bearbeitung, -beschichtung (z. B. Galvanik, Ver-</t>
  </si>
  <si>
    <t>zinkung, Beizen, Ätzen, Phosphatieren und</t>
  </si>
  <si>
    <t>alkalisches Entfetten)</t>
  </si>
  <si>
    <t>Abfälle aus Prozessen der mechanischen Form-</t>
  </si>
  <si>
    <t>gebung sowie der physikalischen und mechanischen</t>
  </si>
  <si>
    <t>Oberflächenbearb. von Metallen und Kunststoffen</t>
  </si>
  <si>
    <t xml:space="preserve">Abfälle aus Prozessen der mechanischen </t>
  </si>
  <si>
    <t xml:space="preserve">Formgebung sowie der physikalischen und </t>
  </si>
  <si>
    <t>chemischen Oberflächenbearbeitung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</si>
  <si>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Europäisches Abfallverzeichnis.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Mehrfachnennungen.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ins Ausland exportierte Mengen.</t>
    </r>
  </si>
  <si>
    <t>noch: 2.1 Von Abfallerzeugern abgegebene Mengen gefährlicher</t>
  </si>
  <si>
    <t>Abfälle in Bayern 2016 nach Abfallarten</t>
  </si>
  <si>
    <t>Ölabfälle u. Abfälle  aus flüssigen Brennstoffen</t>
  </si>
  <si>
    <t>1302</t>
  </si>
  <si>
    <t xml:space="preserve"> Abfälle von Maschinen-, Getriebe- und</t>
  </si>
  <si>
    <t>Schmierölen</t>
  </si>
  <si>
    <t>1305</t>
  </si>
  <si>
    <t>Inhalte von Öl-/Wasserabscheidern</t>
  </si>
  <si>
    <t>14</t>
  </si>
  <si>
    <t xml:space="preserve"> Treibgasen</t>
  </si>
  <si>
    <t xml:space="preserve">Verpackungsabfall, Aufsaugmassen, Wischtücher, </t>
  </si>
  <si>
    <t>1502</t>
  </si>
  <si>
    <t xml:space="preserve"> Aufsaug- und Filtermaterialien, Wischtücher und</t>
  </si>
  <si>
    <t xml:space="preserve">  Schutzkleidung</t>
  </si>
  <si>
    <t>sind</t>
  </si>
  <si>
    <t>1606</t>
  </si>
  <si>
    <t>Batterien und Akkumulatoren</t>
  </si>
  <si>
    <t>verunreinigten Standorten)</t>
  </si>
  <si>
    <t>Beton, Ziegel, Fliesen, Keramik</t>
  </si>
  <si>
    <t>Holz, Glas und Kunststoff</t>
  </si>
  <si>
    <t>Boden, Steine, Baggergut</t>
  </si>
  <si>
    <t>Abfälle aus der humanmedizinischen und tierärztlichen</t>
  </si>
  <si>
    <t xml:space="preserve">Versorgung und Forschung (ohne Küchen- und </t>
  </si>
  <si>
    <t>Restaurantabfälle, die nicht aus der unmittelbaren</t>
  </si>
  <si>
    <t>Krankenpflege stammen)</t>
  </si>
  <si>
    <t>Abwasserbehandlungsanlagen sowie der Aufbe-</t>
  </si>
  <si>
    <t>reitung von Wasser für den menschlichen Gebrauch</t>
  </si>
  <si>
    <t>und Wasser für industrielle Zwecke</t>
  </si>
  <si>
    <t>Abfälle aus der Verbrennung oder Pyrolyse von</t>
  </si>
  <si>
    <t xml:space="preserve"> Abfällen</t>
  </si>
  <si>
    <t>1907</t>
  </si>
  <si>
    <t>Deponiesickerwasser</t>
  </si>
  <si>
    <t>Siedlungsabfälle (Haushaltsabf. und ähnliche gewerb-</t>
  </si>
  <si>
    <t>liche und industrielle Abf., sowie Abf. aus Einrichtungen)</t>
  </si>
  <si>
    <t>einschließlich getrennt gesammelter Fraktionen</t>
  </si>
  <si>
    <t>gebrauchte elektrische und elektronische Geräte</t>
  </si>
  <si>
    <t xml:space="preserve"> die gefährliche Bauteile enthalten</t>
  </si>
  <si>
    <t>nachrichtlich: an das Ausland abgegebene Mengen</t>
  </si>
  <si>
    <t>2.2  Einfuhr und Ausfuhr von überwachungsbedürftigen Abfällen von und nach Bayern  2016</t>
  </si>
  <si>
    <t>(Grenzüberschreitende Verbringung von Abfällen – Daten des Umweltbundesamtes)</t>
  </si>
  <si>
    <t>Staat</t>
  </si>
  <si>
    <t xml:space="preserve">Abfallmengen </t>
  </si>
  <si>
    <t>Einfuhr von</t>
  </si>
  <si>
    <t>darunter
besonders
überwachungs-
bedürftige
Abfälle</t>
  </si>
  <si>
    <t>Ausfuhr nach</t>
  </si>
  <si>
    <t>Argentinien</t>
  </si>
  <si>
    <t>Belgien</t>
  </si>
  <si>
    <t>Bosnien-Herzogowina</t>
  </si>
  <si>
    <t>Brasilien</t>
  </si>
  <si>
    <t>Bulgarien</t>
  </si>
  <si>
    <t>China</t>
  </si>
  <si>
    <t>Dänemark</t>
  </si>
  <si>
    <t>Estland</t>
  </si>
  <si>
    <t>Finnland</t>
  </si>
  <si>
    <t>Frankreich</t>
  </si>
  <si>
    <t>Großbritannien</t>
  </si>
  <si>
    <t>Irland</t>
  </si>
  <si>
    <t>Italien</t>
  </si>
  <si>
    <t>Kroatien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</si>
  <si>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</si>
  <si>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</si>
  <si>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</si>
  <si>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</si>
  <si>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</si>
  <si>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</si>
  <si>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</si>
  <si>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</si>
  <si>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</si>
  <si>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Schweden</t>
  </si>
  <si>
    <t>Schweiz</t>
  </si>
  <si>
    <t xml:space="preserve">Slowakische Republik </t>
  </si>
  <si>
    <t>Serbien</t>
  </si>
  <si>
    <t>Slowenien</t>
  </si>
  <si>
    <t>Spanien</t>
  </si>
  <si>
    <t>Südafrika</t>
  </si>
  <si>
    <t>Tschechien</t>
  </si>
  <si>
    <t>Ungarn</t>
  </si>
  <si>
    <t>Uruguay</t>
  </si>
  <si>
    <t>USA</t>
  </si>
  <si>
    <t>Insgesamt  2016</t>
  </si>
  <si>
    <t>2015</t>
  </si>
  <si>
    <t>2014</t>
  </si>
  <si>
    <t>2013</t>
  </si>
  <si>
    <t>2012</t>
  </si>
  <si>
    <t>2007</t>
  </si>
  <si>
    <t>2006</t>
  </si>
  <si>
    <t>2005</t>
  </si>
  <si>
    <t>2004</t>
  </si>
  <si>
    <t>3.1 Zur Verwertung und Beseitigung eingesetzte Bauabfälle in Bayern 2012, 2014 und 2016</t>
  </si>
  <si>
    <t xml:space="preserve"> nach Art der Entsorgung und Abfallarten</t>
  </si>
  <si>
    <t>Abfallarten</t>
  </si>
  <si>
    <t>Einheit</t>
  </si>
  <si>
    <t>eingesetzte Menge insgesamt</t>
  </si>
  <si>
    <r>
      <t>in Asphaltmisch- anlagen aufbereitet</t>
    </r>
    <r>
      <rPr>
        <vertAlign val="superscript"/>
        <sz val="8"/>
        <rFont val="Arial"/>
        <family val="2"/>
      </rPr>
      <t>2)</t>
    </r>
  </si>
  <si>
    <t>Verwertung</t>
  </si>
  <si>
    <t>Beseitigung</t>
  </si>
  <si>
    <t>in Deponien               und Abfallver-brennungs-anlagen</t>
  </si>
  <si>
    <t xml:space="preserve">in   Bauschutt-
recycling-
anlagen aufbereitet </t>
  </si>
  <si>
    <t>überirdisch verfüllt</t>
  </si>
  <si>
    <r>
      <t>bei Baumaßnahmen eingesetzt; sonstige Verwertung</t>
    </r>
    <r>
      <rPr>
        <vertAlign val="superscript"/>
        <sz val="8"/>
        <rFont val="Arial"/>
        <family val="2"/>
      </rPr>
      <t>1)</t>
    </r>
  </si>
  <si>
    <t>Bauabfälle insgesamt</t>
  </si>
  <si>
    <t>1 000 t</t>
  </si>
  <si>
    <t>%</t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</si>
  <si>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………………………………...</t>
    </r>
  </si>
  <si>
    <t xml:space="preserve">Bodenaushub, Steine etc. </t>
  </si>
  <si>
    <t xml:space="preserve">    darunter Gleisschotter</t>
  </si>
  <si>
    <t>Straßenaufbruch</t>
  </si>
  <si>
    <r>
      <t>Bauschutt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……………………………......</t>
    </r>
  </si>
  <si>
    <t xml:space="preserve">                                              Veränderung 2016 gegenüber 2014 in % </t>
  </si>
  <si>
    <t>Bauschutt</t>
  </si>
  <si>
    <r>
      <t xml:space="preserve">     </t>
    </r>
    <r>
      <rPr>
        <vertAlign val="superscript"/>
        <sz val="7"/>
        <rFont val="Jahrbuch"/>
        <family val="2"/>
      </rPr>
      <t>1)</t>
    </r>
    <r>
      <rPr>
        <sz val="7"/>
        <rFont val="Jahrbuch"/>
        <family val="2"/>
      </rPr>
      <t xml:space="preserve"> Einschließlich der Mengen die in Anlagen der Entsorgungswirtschaft verwertet wurden. - </t>
    </r>
    <r>
      <rPr>
        <vertAlign val="superscript"/>
        <sz val="7"/>
        <rFont val="Jahrbuch"/>
        <family val="2"/>
      </rPr>
      <t>2)</t>
    </r>
    <r>
      <rPr>
        <sz val="7"/>
        <rFont val="Jahrbuch"/>
        <family val="2"/>
      </rPr>
      <t xml:space="preserve"> Gebrochener und ungebrochener Straßenaufbruch. - </t>
    </r>
    <r>
      <rPr>
        <vertAlign val="superscript"/>
        <sz val="7"/>
        <rFont val="Jahrbuch"/>
        <family val="2"/>
      </rPr>
      <t>3)</t>
    </r>
    <r>
      <rPr>
        <sz val="7"/>
        <rFont val="Jahrbuch"/>
        <family val="2"/>
      </rPr>
      <t xml:space="preserve"> Einschließlich möglicher Doppel-  </t>
    </r>
  </si>
  <si>
    <t xml:space="preserve">zählungen bei Deponiebaumaßnahmen.  </t>
  </si>
  <si>
    <t>3.2 Zur Verwertung und Beseitigung eingesetzte Bauabfälle in Bayern 2016 nach Anlagen-</t>
  </si>
  <si>
    <t>bzw. Verwertungsarten, ausgewählte Abfallarten und regionaler Gliederung</t>
  </si>
  <si>
    <t>Gebiet</t>
  </si>
  <si>
    <t>insgesamt</t>
  </si>
  <si>
    <t>Bodenaushub, Steine etc.</t>
  </si>
  <si>
    <r>
      <t>Bauholz, -glas und
sonstige Bauabfälle</t>
    </r>
    <r>
      <rPr>
        <vertAlign val="superscript"/>
        <sz val="8"/>
        <rFont val="Arial"/>
        <family val="2"/>
      </rPr>
      <t>1)</t>
    </r>
  </si>
  <si>
    <t>Bauschuttrecyclinganlagen</t>
  </si>
  <si>
    <t>Asphaltmischanlagen (dar. gebrochener Straßenaufbruch)</t>
  </si>
  <si>
    <r>
      <t>Verfüllmaßnahmen</t>
    </r>
    <r>
      <rPr>
        <b/>
        <vertAlign val="superscript"/>
        <sz val="9"/>
        <rFont val="Arial"/>
        <family val="2"/>
      </rPr>
      <t>2)</t>
    </r>
  </si>
  <si>
    <r>
      <t xml:space="preserve">     1) </t>
    </r>
    <r>
      <rPr>
        <sz val="8"/>
        <rFont val="Arial"/>
        <family val="2"/>
      </rPr>
      <t xml:space="preserve">Zum Beispiel Dämmmaterial, Glas und Kunststoff. 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Differenzierung der Verfüllmaßnahmen nach kreisfreien Städten und Landkreisen aus Datenschutzgründen nicht sinnvoll.</t>
    </r>
  </si>
  <si>
    <t>noch 3.2 Zur Verwertung und Beseitigung eingesetzte Bauabfälle in Bayern 2016 nach Anlagen-</t>
  </si>
  <si>
    <t>bzw. Verwertungsarten, Abfallarten und regionaler Gliederung</t>
  </si>
  <si>
    <t>Bodenaushub</t>
  </si>
  <si>
    <r>
      <t>Bauholz, -glas und sonstige Bauabfälle</t>
    </r>
    <r>
      <rPr>
        <vertAlign val="superscript"/>
        <sz val="8"/>
        <rFont val="Arial"/>
        <family val="2"/>
      </rPr>
      <t>1)</t>
    </r>
  </si>
  <si>
    <t>Gleisschotter</t>
  </si>
  <si>
    <t>Deponien</t>
  </si>
  <si>
    <t>Verwertete Mengen durch Deponiebaumaßnahmen in Deponien</t>
  </si>
  <si>
    <t>Sonstige Abfallentsorgungsanlagen</t>
  </si>
  <si>
    <r>
      <t xml:space="preserve">     1)</t>
    </r>
    <r>
      <rPr>
        <sz val="8"/>
        <rFont val="Arial"/>
        <family val="2"/>
      </rPr>
      <t xml:space="preserve"> Zum Beispiel Dämmmaterial, Glas und Kunststoff. </t>
    </r>
  </si>
  <si>
    <t>3.3 In Bauschuttrecyclinganlagen und Asphaltmischanlagen eingesetzte</t>
  </si>
  <si>
    <t>Bauabfälle in Bayern 2016 nach Abfallarten</t>
  </si>
  <si>
    <r>
      <t>Ei</t>
    </r>
    <r>
      <rPr>
        <b/>
        <sz val="8"/>
        <rFont val="Arial"/>
        <family val="2"/>
      </rPr>
      <t>n</t>
    </r>
    <r>
      <rPr>
        <sz val="8"/>
        <rFont val="Arial"/>
        <family val="2"/>
      </rPr>
      <t>gesetzt</t>
    </r>
    <r>
      <rPr>
        <b/>
        <sz val="8"/>
        <rFont val="Arial"/>
        <family val="2"/>
      </rPr>
      <t xml:space="preserve">e </t>
    </r>
    <r>
      <rPr>
        <sz val="8"/>
        <rFont val="Arial"/>
        <family val="2"/>
      </rPr>
      <t>Bauabfälle                                                                nach Anlagenart</t>
    </r>
  </si>
  <si>
    <r>
      <t>Anlagen</t>
    </r>
    <r>
      <rPr>
        <vertAlign val="superscript"/>
        <sz val="8"/>
        <rFont val="Arial"/>
        <family val="2"/>
      </rPr>
      <t>1)</t>
    </r>
  </si>
  <si>
    <t>Eingesetzte Bauabfälle</t>
  </si>
  <si>
    <t xml:space="preserve">insgesamt </t>
  </si>
  <si>
    <t>in/aus</t>
  </si>
  <si>
    <t>stationär/ semimobil</t>
  </si>
  <si>
    <t>mobil</t>
  </si>
  <si>
    <t>stationären/ semimobilen Anlagen</t>
  </si>
  <si>
    <t>mobilen Anlagen</t>
  </si>
  <si>
    <t>Bauholz, -glas und sonstige Bauabfälle</t>
  </si>
  <si>
    <t>Bauschuttrecyclinganlagen zusammen</t>
  </si>
  <si>
    <t>Asphaltmischanlagen</t>
  </si>
  <si>
    <t>Aufbereiteter Ausbauasphalt</t>
  </si>
  <si>
    <t xml:space="preserve">3.4 In Bauschuttrecyclinganlagen gewonnene Erzeugnisse und Stoffe </t>
  </si>
  <si>
    <t>in Bayern 2016</t>
  </si>
  <si>
    <t>Art der gewonnenen Erzeugnisse und Stoffe</t>
  </si>
  <si>
    <t>Gewonnene Erzeugnisse</t>
  </si>
  <si>
    <t>stationär/  semimobil</t>
  </si>
  <si>
    <t>stationären/    semimobilen Anlagen</t>
  </si>
  <si>
    <t>Erzeugnisse für Verwendung im Straßen- u. Wegebau</t>
  </si>
  <si>
    <t>Erzeugnisse für Verwendung im sonstigen Erdbau</t>
  </si>
  <si>
    <t>Erzeugnisse für Verwendung als Betonzuschlag</t>
  </si>
  <si>
    <t>Erzeugnisse für Verwendung in Asphaltmischanlagen</t>
  </si>
  <si>
    <t>Restliche Erzeugnisse</t>
  </si>
  <si>
    <t>______________</t>
  </si>
  <si>
    <r>
      <t xml:space="preserve">  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Mehrfachzählungen.</t>
    </r>
  </si>
  <si>
    <t>4.1  Entsorgung von Verkaufs-, Transport- und Umverpackungen 2016</t>
  </si>
  <si>
    <t>nach Verpackungsarten und Weiterverwertung</t>
  </si>
  <si>
    <t>Verpackungsart</t>
  </si>
  <si>
    <t>Eingesammelte Menge</t>
  </si>
  <si>
    <t>davon (Sp.2) weitergegeben an</t>
  </si>
  <si>
    <r>
      <t>Verwerterbetriebe</t>
    </r>
    <r>
      <rPr>
        <vertAlign val="superscript"/>
        <sz val="10"/>
        <rFont val="Arial"/>
        <family val="2"/>
      </rPr>
      <t>1)</t>
    </r>
  </si>
  <si>
    <t>kg/Einw.</t>
  </si>
  <si>
    <r>
      <t xml:space="preserve">  Von Branchenlösungen und Systembetreibern zurückgenommene bzw. abgeholte Verkaufsverpackungen </t>
    </r>
    <r>
      <rPr>
        <b/>
        <vertAlign val="superscript"/>
        <sz val="10"/>
        <rFont val="Jahrbuch"/>
        <family val="2"/>
      </rPr>
      <t>2)</t>
    </r>
  </si>
  <si>
    <t>Leichtstoff-FraktionenËÒ</t>
  </si>
  <si>
    <t>Papier, Pappe und Karton</t>
  </si>
  <si>
    <t>Gemischtes Glas</t>
  </si>
  <si>
    <t>Farblich getrennt gesammeltes Glas</t>
  </si>
  <si>
    <t>KunststoffeÌÒ</t>
  </si>
  <si>
    <t>MetalleÌÒ</t>
  </si>
  <si>
    <t>VerbundeÍÒ</t>
  </si>
  <si>
    <t>Zusammen</t>
  </si>
  <si>
    <t xml:space="preserve"> Bei gewerblichen und industriellen Endverbrauchern eingesammelte Verkaufs-, Transport- und Umverpackungen </t>
  </si>
  <si>
    <t>Verpackungen für nicht schadstoffhaltige Füllgüter</t>
  </si>
  <si>
    <t>dav.</t>
  </si>
  <si>
    <t>Glas</t>
  </si>
  <si>
    <t>Papier, Pappe, Karton</t>
  </si>
  <si>
    <t>Metalle</t>
  </si>
  <si>
    <t>eisenhaltige Metalle</t>
  </si>
  <si>
    <t>Aluminium</t>
  </si>
  <si>
    <t>sonstige Altmetalle, Metallverbunde</t>
  </si>
  <si>
    <t>Kunststoffe</t>
  </si>
  <si>
    <t>Holz</t>
  </si>
  <si>
    <t>Nicht sortenrein erfasste Materialien,</t>
  </si>
  <si>
    <t xml:space="preserve">   sonstige Materialien</t>
  </si>
  <si>
    <t>Verpackungen für schadstoffhaltige Füllgüter</t>
  </si>
  <si>
    <r>
      <t>Verpackungen insgesamt</t>
    </r>
    <r>
      <rPr>
        <b/>
        <vertAlign val="superscript"/>
        <sz val="10"/>
        <rFont val="Jahrbuch"/>
        <family val="2"/>
      </rPr>
      <t>2)</t>
    </r>
  </si>
  <si>
    <r>
      <t xml:space="preserve">     </t>
    </r>
    <r>
      <rPr>
        <vertAlign val="superscript"/>
        <sz val="10"/>
        <rFont val="Jahrbuch"/>
        <family val="2"/>
      </rPr>
      <t>1)</t>
    </r>
    <r>
      <rPr>
        <sz val="10"/>
        <rFont val="Jahrbuch"/>
        <family val="2"/>
      </rPr>
      <t xml:space="preserve"> Einschl. Altstoffhandel, Aufarbeitungs-, Aufbereitungsanlagen und sonstiger Verbleib. - </t>
    </r>
    <r>
      <rPr>
        <vertAlign val="superscript"/>
        <sz val="10"/>
        <rFont val="Jahrbuch"/>
        <family val="2"/>
      </rPr>
      <t>2)</t>
    </r>
    <r>
      <rPr>
        <sz val="10"/>
        <rFont val="Jahrbuch"/>
        <family val="2"/>
      </rPr>
      <t xml:space="preserve"> Siehe Erläuterungen S. 61. -  </t>
    </r>
    <r>
      <rPr>
        <vertAlign val="superscript"/>
        <sz val="10"/>
        <rFont val="Jahrbuch"/>
        <family val="2"/>
      </rPr>
      <t>3)</t>
    </r>
    <r>
      <rPr>
        <sz val="10"/>
        <rFont val="Jahrbuch"/>
        <family val="2"/>
      </rPr>
      <t xml:space="preserve"> Gemische aus dem "Gelben System" und andere Gemische von Verpackungen. - </t>
    </r>
    <r>
      <rPr>
        <vertAlign val="superscript"/>
        <sz val="10"/>
        <rFont val="Jahrbuch"/>
        <family val="2"/>
      </rPr>
      <t>4)</t>
    </r>
    <r>
      <rPr>
        <sz val="10"/>
        <rFont val="Jahrbuch"/>
        <family val="2"/>
      </rPr>
      <t xml:space="preserve"> Als Verpackung getrennt gesammelt. - </t>
    </r>
    <r>
      <rPr>
        <vertAlign val="superscript"/>
        <sz val="10"/>
        <rFont val="Jahrbuch"/>
        <family val="2"/>
      </rPr>
      <t>5)</t>
    </r>
    <r>
      <rPr>
        <sz val="10"/>
        <rFont val="Jahrbuch"/>
        <family val="2"/>
      </rPr>
      <t xml:space="preserve"> Verbunde sind Verpackungen aus unterschiedlichen, von Hand nicht trennbaren Materialien jeweils mit einem Gewichtsanteil von weniger als 95 Prozent. </t>
    </r>
  </si>
  <si>
    <t>4.2 Abfallaufkommen aus Haushalten und Kleingewerbe in Bayern 2015 und 2016 nach Regierungsbezirken und Abfallarten</t>
  </si>
  <si>
    <t>- Daten des Bayerischen Landesamts für Umwelt -</t>
  </si>
  <si>
    <t>Regierungsbezirk
—––—
Abfallart</t>
  </si>
  <si>
    <r>
      <t>Eingesammelte Menge</t>
    </r>
    <r>
      <rPr>
        <vertAlign val="superscript"/>
        <sz val="9"/>
        <rFont val="Jahrbuch"/>
        <family val="2"/>
      </rPr>
      <t>1)</t>
    </r>
  </si>
  <si>
    <r>
      <t>2016
ggü.
2015</t>
    </r>
    <r>
      <rPr>
        <vertAlign val="superscript"/>
        <sz val="9"/>
        <rFont val="Jahrbuch"/>
        <family val="2"/>
      </rPr>
      <t>2)</t>
    </r>
  </si>
  <si>
    <t>je Einwohner
und Jahr</t>
  </si>
  <si>
    <t>t</t>
  </si>
  <si>
    <t>kg</t>
  </si>
  <si>
    <t>Oberbayern insgesamt</t>
  </si>
  <si>
    <t xml:space="preserve">dav. </t>
  </si>
  <si>
    <t>Wertstoffe (ohne verwertete Schlacke und Schrott aus MVAËÒ)</t>
  </si>
  <si>
    <t xml:space="preserve">dar. </t>
  </si>
  <si>
    <t>Altglas</t>
  </si>
  <si>
    <t>Altpapier</t>
  </si>
  <si>
    <t>Altmetall (aus Sammlung und Sortierung)</t>
  </si>
  <si>
    <t>Grüngut und Bioabfall</t>
  </si>
  <si>
    <t>Restmüll (ohne Sortierreste)</t>
  </si>
  <si>
    <t>Niederbayern insgesamt</t>
  </si>
  <si>
    <t>Oberpfalz insgesamt</t>
  </si>
  <si>
    <t>Oberfranken insgesamt</t>
  </si>
  <si>
    <t>Mittelfranken insgesamt</t>
  </si>
  <si>
    <t>Unterfranken insgesamt</t>
  </si>
  <si>
    <t>Schwaben insgesamt</t>
  </si>
  <si>
    <t>Bayern insgesamt</t>
  </si>
  <si>
    <r>
      <t xml:space="preserve">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U.a. im Rahmen der öffentlichen Müllabfuhr; ab dem Jahr 2008 ohne Elektroaltgeräte. - 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 xml:space="preserve">Veränderung der Menge je Einwohner.-                                                                            </t>
    </r>
    <r>
      <rPr>
        <vertAlign val="superscript"/>
        <sz val="9"/>
        <rFont val="Arial"/>
        <family val="2"/>
      </rPr>
      <t xml:space="preserve">3) </t>
    </r>
    <r>
      <rPr>
        <sz val="9"/>
        <rFont val="Arial"/>
        <family val="2"/>
      </rPr>
      <t>Müllverbrennungsanlage.</t>
    </r>
  </si>
  <si>
    <t>1.1.3.2 Abfallentsorgung in Bayern 2016 nach Abfallarten und Verbleib der Abfälle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</si>
</sst>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#\ ###\ ##0"/>
    <numFmt numFmtId="170" formatCode="@\ *."/>
    <numFmt numFmtId="171" formatCode="#\ ###\ ##0\ \ "/>
    <numFmt numFmtId="172" formatCode="0\ \ "/>
    <numFmt numFmtId="173" formatCode="\•\ \ ;\•\ \ ;\•\ \ ;\•\ \ "/>
    <numFmt numFmtId="174" formatCode="#\ ###\ ##0\ "/>
    <numFmt numFmtId="175" formatCode=";;;@\ *."/>
    <numFmt numFmtId="176" formatCode="#\ ###\ ##0\ \ ;\-\ #\ ###\ ##0\ \ ;\–\ \ ;@"/>
    <numFmt numFmtId="177" formatCode="###\ ###\ ###\ \ "/>
    <numFmt numFmtId="178" formatCode="0.0"/>
    <numFmt numFmtId="179" formatCode="#\ ###\ ##0\ \ \ \ "/>
    <numFmt numFmtId="180" formatCode="#\ ###\ ###\ "/>
    <numFmt numFmtId="181" formatCode="#\ ###\ ##0\ \ ;\-\ #\ ###\ ##0\ \ ;\–\ \ "/>
    <numFmt numFmtId="182" formatCode="#\ ###\ ##0.0\ \ ;\-\ #\ ###\ ##0.0\ \ ;\–\ \ "/>
    <numFmt numFmtId="183" formatCode="#\ ###\ ##0.00\ \ ;\-\ #\ ###\ ##0.00\ \ ;\–\ \ "/>
    <numFmt numFmtId="184" formatCode="#\ ###\ ##0.0#\r\ ;\-\ #\ ###\ ##0.0#\r\ ;\–\ \ ;@"/>
    <numFmt numFmtId="185" formatCode="#\ ###\ ##0\r\ ;\-\ #\ ###\ ##0\r\ ;\–\ \ ;@"/>
    <numFmt numFmtId="186" formatCode="#\ ###\ ##0.0#&quot;s&quot;;\-\ #\ ###\ ##0.0#&quot;s&quot;;\–\ \ ;@"/>
    <numFmt numFmtId="187" formatCode="#\ ###\ ##0&quot;s&quot;;\-\ #\ ###\ ##0&quot;s&quot;;\–\ \ ;@"/>
    <numFmt numFmtId="188" formatCode="#\ ###\ ##0,,\ \ ;\-\ #\ ###\ ##0,,\ \ ;\–\ \ "/>
    <numFmt numFmtId="189" formatCode="#\ ###\ ##0,\ \ ;\-\ #\ ###\ ##0,\ \ ;\–\ \ "/>
    <numFmt numFmtId="190" formatCode="&quot;Fehler-positive Zahl&quot;;&quot;Fehler-negative Zahl&quot;;&quot;Fehler-Nullwert&quot;;&quot;Fehler-Text&quot;"/>
    <numFmt numFmtId="191" formatCode="\(#\ ###\ ##0.0#\)\ ;\(\-\ #\ ###\ ##0.0#\)\ ;&quot;/  &quot;;@"/>
    <numFmt numFmtId="192" formatCode="\(#\ ###\ ##0\)\ ;\(\-\ #\ ###\ ##0\)\ ;&quot;/  &quot;;@"/>
    <numFmt numFmtId="193" formatCode="\x\ \ ;\x\ \ ;\x\ \ ;@"/>
    <numFmt numFmtId="194" formatCode="#\ ###\ ##0.0#\p;\-\ #\ ###\ ##0.0#\p;\–\ \ ;@"/>
    <numFmt numFmtId="195" formatCode="#\ ###\ ##0\p;\-\ #\ ###\ ##0\p;\–\ \ ;@"/>
    <numFmt numFmtId="196" formatCode="0_ ;\-0\ "/>
    <numFmt numFmtId="197" formatCode="\ #\ ###\ ##0\ \ "/>
    <numFmt numFmtId="198" formatCode="0.0_ ;\-0.0\ "/>
    <numFmt numFmtId="199" formatCode="0.000"/>
    <numFmt numFmtId="200" formatCode="00\ 000"/>
    <numFmt numFmtId="201" formatCode="#\ ##0\ \ "/>
    <numFmt numFmtId="202" formatCode=";;;@*."/>
    <numFmt numFmtId="203" formatCode="#\ ##0.0\ \ "/>
    <numFmt numFmtId="204" formatCode="\ #\ ###\ ##0\r\ \ "/>
    <numFmt numFmtId="205" formatCode="0.000_ ;\-0.000\ "/>
    <numFmt numFmtId="206" formatCode="0.0\ \ "/>
    <numFmt numFmtId="207" formatCode=";;;@\ "/>
    <numFmt numFmtId="208" formatCode="#\ ###\ ##0.0\ \ \ "/>
    <numFmt numFmtId="209" formatCode="?0.0\ \ ;\-\ ?0.0\ \ ;\–\ \ "/>
    <numFmt numFmtId="210" formatCode="#\ ###\ ##0.0\ \ ;\-\ 0.0\ \ ;\–\ \ "/>
    <numFmt numFmtId="211" formatCode="#\ ###\ ##0.0\ \ ;\-\ #\ ###\ ##0.0\ \ ;\-\ \ "/>
    <numFmt numFmtId="212" formatCode="#,##0.0"/>
    <numFmt numFmtId="213" formatCode="0.0000000"/>
    <numFmt numFmtId="214" formatCode="0.0%"/>
    <numFmt numFmtId="215" formatCode="#\ ###\ ##0\ \ ;\-\ #\ ###\ ##0\ \ ;\-\ \ "/>
    <numFmt numFmtId="216" formatCode="#\ ###\ ##0\ \ ;\-\ #\ ###\ ##0\ \ ;0\ \ ;@"/>
    <numFmt numFmtId="217" formatCode="#\ ###\ ##0.0\r\ ;\-\ #\ ###\ ##0.0\r\ ;\–\ \ ;@"/>
  </numFmts>
  <fonts count="1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6"/>
      <name val="Jahrbuch"/>
      <family val="2"/>
    </font>
    <font>
      <b/>
      <sz val="8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sz val="6"/>
      <name val="Small Fonts"/>
      <family val="2"/>
    </font>
    <font>
      <b/>
      <sz val="7"/>
      <name val="Arial"/>
      <family val="2"/>
    </font>
    <font>
      <b/>
      <sz val="8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b/>
      <u val="single"/>
      <sz val="8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vertAlign val="superscript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8"/>
      <name val="Jahrbuch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sz val="10"/>
      <name val="Symbol"/>
      <family val="1"/>
    </font>
    <font>
      <sz val="10"/>
      <color indexed="8"/>
      <name val="MS Sans Serif"/>
      <family val="2"/>
    </font>
    <font>
      <sz val="11"/>
      <name val="Jahrbuch"/>
      <family val="2"/>
    </font>
    <font>
      <sz val="10"/>
      <name val="Jahrbuch"/>
      <family val="2"/>
    </font>
    <font>
      <vertAlign val="superscript"/>
      <sz val="10"/>
      <name val="Arial"/>
      <family val="2"/>
    </font>
    <font>
      <sz val="9"/>
      <name val="Jahrbuch"/>
      <family val="2"/>
    </font>
    <font>
      <i/>
      <sz val="9"/>
      <name val="Arial"/>
      <family val="2"/>
    </font>
    <font>
      <sz val="6"/>
      <name val="Arial"/>
      <family val="2"/>
    </font>
    <font>
      <sz val="7"/>
      <name val="Jahrbuch"/>
      <family val="2"/>
    </font>
    <font>
      <vertAlign val="superscript"/>
      <sz val="7"/>
      <name val="Jahrbuch"/>
      <family val="2"/>
    </font>
    <font>
      <sz val="8"/>
      <color indexed="53"/>
      <name val="Jahrbuch"/>
      <family val="2"/>
    </font>
    <font>
      <sz val="8"/>
      <color indexed="8"/>
      <name val="Arial"/>
      <family val="2"/>
    </font>
    <font>
      <sz val="8"/>
      <color indexed="17"/>
      <name val="Jahrbuch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53"/>
      <name val="Arial"/>
      <family val="2"/>
    </font>
    <font>
      <b/>
      <vertAlign val="superscript"/>
      <sz val="9"/>
      <name val="Arial"/>
      <family val="2"/>
    </font>
    <font>
      <sz val="8"/>
      <color indexed="12"/>
      <name val="Arial"/>
      <family val="2"/>
    </font>
    <font>
      <sz val="14"/>
      <name val="Arial"/>
      <family val="2"/>
    </font>
    <font>
      <i/>
      <sz val="9"/>
      <name val="Jahrbuch"/>
      <family val="2"/>
    </font>
    <font>
      <b/>
      <vertAlign val="superscript"/>
      <sz val="10"/>
      <name val="Jahrbuch"/>
      <family val="2"/>
    </font>
    <font>
      <i/>
      <sz val="10"/>
      <name val="Jahrbuch"/>
      <family val="2"/>
    </font>
    <font>
      <sz val="12"/>
      <name val="Arial"/>
      <family val="2"/>
    </font>
    <font>
      <b/>
      <i/>
      <sz val="9"/>
      <name val="Jahrbuch"/>
      <family val="2"/>
    </font>
    <font>
      <b/>
      <i/>
      <sz val="10"/>
      <name val="Jahrbuch"/>
      <family val="2"/>
    </font>
    <font>
      <sz val="12"/>
      <name val="Jahrbuch"/>
      <family val="2"/>
    </font>
    <font>
      <i/>
      <sz val="12"/>
      <name val="Jahrbuch"/>
      <family val="2"/>
    </font>
    <font>
      <b/>
      <sz val="12"/>
      <name val="Jahrbuch"/>
      <family val="2"/>
    </font>
    <font>
      <i/>
      <sz val="10"/>
      <name val="Arial"/>
      <family val="2"/>
    </font>
    <font>
      <b/>
      <i/>
      <sz val="12"/>
      <name val="Jahrbuch"/>
      <family val="2"/>
    </font>
    <font>
      <vertAlign val="superscript"/>
      <sz val="10"/>
      <name val="Jahrbuch"/>
      <family val="2"/>
    </font>
    <font>
      <b/>
      <sz val="6"/>
      <name val="Jahrbuch"/>
      <family val="2"/>
    </font>
    <font>
      <vertAlign val="superscript"/>
      <sz val="9"/>
      <name val="Jahrbuch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6"/>
      <name val="Jahrbuch"/>
      <family val="2"/>
    </font>
    <font>
      <i/>
      <sz val="7"/>
      <name val="Jahrbuch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8"/>
      <name val="Arial"/>
      <family val="2"/>
    </font>
    <font>
      <sz val="8"/>
      <color indexed="17"/>
      <name val="Arial"/>
      <family val="2"/>
    </font>
    <font>
      <b/>
      <sz val="11"/>
      <name val="Calibri"/>
      <family val="2"/>
    </font>
    <font>
      <sz val="10"/>
      <color indexed="10"/>
      <name val="Jahrbuch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sz val="8"/>
      <color indexed="12"/>
      <name val="Jahrbuch"/>
      <family val="2"/>
    </font>
    <font>
      <sz val="8"/>
      <color indexed="18"/>
      <name val="Jahrbuch"/>
      <family val="2"/>
    </font>
    <font>
      <sz val="10"/>
      <color indexed="17"/>
      <name val="Jahrbuch"/>
      <family val="2"/>
    </font>
    <font>
      <sz val="6"/>
      <color indexed="12"/>
      <name val="Jahrbuch"/>
      <family val="2"/>
    </font>
    <font>
      <sz val="10"/>
      <color indexed="12"/>
      <name val="Jahrbuch"/>
      <family val="2"/>
    </font>
    <font>
      <sz val="6"/>
      <color indexed="8"/>
      <name val="Jahrbuch"/>
      <family val="0"/>
    </font>
    <font>
      <vertAlign val="superscript"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99"/>
      <name val="Arial"/>
      <family val="2"/>
    </font>
    <font>
      <sz val="8"/>
      <color rgb="FF008000"/>
      <name val="Arial"/>
      <family val="2"/>
    </font>
    <font>
      <sz val="10"/>
      <color rgb="FFFF0000"/>
      <name val="Jahrbuch"/>
      <family val="2"/>
    </font>
    <font>
      <sz val="8"/>
      <color rgb="FF0000FF"/>
      <name val="Arial"/>
      <family val="2"/>
    </font>
    <font>
      <sz val="8"/>
      <color rgb="FF006600"/>
      <name val="Jahrbuch"/>
      <family val="2"/>
    </font>
    <font>
      <sz val="8"/>
      <color rgb="FF006600"/>
      <name val="Arial"/>
      <family val="2"/>
    </font>
    <font>
      <sz val="10"/>
      <color rgb="FF0000FF"/>
      <name val="Arial"/>
      <family val="2"/>
    </font>
    <font>
      <b/>
      <sz val="8"/>
      <color rgb="FF0000FF"/>
      <name val="Arial"/>
      <family val="2"/>
    </font>
    <font>
      <b/>
      <sz val="8"/>
      <color rgb="FF00B050"/>
      <name val="Arial"/>
      <family val="2"/>
    </font>
    <font>
      <sz val="8"/>
      <color rgb="FF0000FF"/>
      <name val="Jahrbuch"/>
      <family val="2"/>
    </font>
    <font>
      <sz val="8"/>
      <color rgb="FF000099"/>
      <name val="Jahrbuch"/>
      <family val="2"/>
    </font>
    <font>
      <sz val="10"/>
      <color rgb="FF006600"/>
      <name val="Jahrbuch"/>
      <family val="2"/>
    </font>
    <font>
      <sz val="6"/>
      <color rgb="FF0000FF"/>
      <name val="Jahrbuch"/>
      <family val="2"/>
    </font>
    <font>
      <sz val="10"/>
      <color rgb="FF0000FF"/>
      <name val="Jahrbuch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>
        <color indexed="8"/>
      </right>
      <top/>
      <bottom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5" fillId="0" borderId="0">
      <alignment vertical="center"/>
      <protection/>
    </xf>
    <xf numFmtId="182" fontId="5" fillId="0" borderId="0">
      <alignment vertical="center"/>
      <protection/>
    </xf>
    <xf numFmtId="183" fontId="5" fillId="0" borderId="0">
      <alignment vertical="center"/>
      <protection/>
    </xf>
    <xf numFmtId="181" fontId="15" fillId="0" borderId="0">
      <alignment vertical="center"/>
      <protection/>
    </xf>
    <xf numFmtId="182" fontId="15" fillId="0" borderId="0">
      <alignment vertical="center"/>
      <protection/>
    </xf>
    <xf numFmtId="183" fontId="15" fillId="0" borderId="0">
      <alignment vertical="center"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1" applyNumberFormat="0" applyAlignment="0" applyProtection="0"/>
    <xf numFmtId="0" fontId="107" fillId="26" borderId="2" applyNumberFormat="0" applyAlignment="0" applyProtection="0"/>
    <xf numFmtId="184" fontId="5" fillId="0" borderId="0">
      <alignment vertical="center"/>
      <protection/>
    </xf>
    <xf numFmtId="185" fontId="5" fillId="0" borderId="0">
      <alignment vertical="center"/>
      <protection/>
    </xf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08" fillId="27" borderId="2" applyNumberFormat="0" applyAlignment="0" applyProtection="0"/>
    <xf numFmtId="0" fontId="109" fillId="0" borderId="3" applyNumberFormat="0" applyFill="0" applyAlignment="0" applyProtection="0"/>
    <xf numFmtId="0" fontId="110" fillId="0" borderId="0" applyNumberFormat="0" applyFill="0" applyBorder="0" applyAlignment="0" applyProtection="0"/>
    <xf numFmtId="173" fontId="5" fillId="0" borderId="0">
      <alignment horizontal="right" vertical="center"/>
      <protection/>
    </xf>
    <xf numFmtId="173" fontId="5" fillId="0" borderId="0">
      <alignment horizontal="right" vertical="center"/>
      <protection/>
    </xf>
    <xf numFmtId="173" fontId="5" fillId="0" borderId="0">
      <alignment horizontal="right" vertical="center"/>
      <protection/>
    </xf>
    <xf numFmtId="186" fontId="5" fillId="0" borderId="0">
      <alignment vertical="center"/>
      <protection/>
    </xf>
    <xf numFmtId="187" fontId="5" fillId="0" borderId="0">
      <alignment vertical="center"/>
      <protection/>
    </xf>
    <xf numFmtId="0" fontId="111" fillId="28" borderId="0" applyNumberFormat="0" applyBorder="0" applyAlignment="0" applyProtection="0"/>
    <xf numFmtId="0" fontId="7" fillId="0" borderId="0" applyNumberFormat="0" applyFill="0" applyBorder="0" applyAlignment="0" applyProtection="0"/>
    <xf numFmtId="188" fontId="5" fillId="0" borderId="0">
      <alignment vertical="center"/>
      <protection/>
    </xf>
    <xf numFmtId="189" fontId="5" fillId="0" borderId="0">
      <alignment vertical="center"/>
      <protection/>
    </xf>
    <xf numFmtId="167" fontId="0" fillId="0" borderId="0" applyFont="0" applyFill="0" applyBorder="0" applyAlignment="0" applyProtection="0"/>
    <xf numFmtId="190" fontId="5" fillId="0" borderId="0">
      <alignment vertical="center"/>
      <protection/>
    </xf>
    <xf numFmtId="0" fontId="11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13" fillId="31" borderId="0" applyNumberFormat="0" applyBorder="0" applyAlignment="0" applyProtection="0"/>
    <xf numFmtId="0" fontId="0" fillId="0" borderId="0">
      <alignment/>
      <protection/>
    </xf>
    <xf numFmtId="176" fontId="5" fillId="0" borderId="0">
      <alignment vertical="center"/>
      <protection/>
    </xf>
    <xf numFmtId="176" fontId="5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176" fontId="5" fillId="0" borderId="0">
      <alignment vertical="center"/>
      <protection/>
    </xf>
    <xf numFmtId="176" fontId="5" fillId="0" borderId="0">
      <alignment vertical="center"/>
      <protection/>
    </xf>
    <xf numFmtId="0" fontId="30" fillId="0" borderId="0">
      <alignment/>
      <protection/>
    </xf>
    <xf numFmtId="0" fontId="34" fillId="0" borderId="0">
      <alignment/>
      <protection/>
    </xf>
    <xf numFmtId="191" fontId="5" fillId="0" borderId="0">
      <alignment vertical="center"/>
      <protection/>
    </xf>
    <xf numFmtId="192" fontId="5" fillId="0" borderId="0">
      <alignment vertical="center"/>
      <protection/>
    </xf>
    <xf numFmtId="193" fontId="5" fillId="0" borderId="0">
      <alignment vertical="center"/>
      <protection/>
    </xf>
    <xf numFmtId="175" fontId="5" fillId="0" borderId="0">
      <alignment vertical="center"/>
      <protection/>
    </xf>
    <xf numFmtId="0" fontId="114" fillId="0" borderId="0" applyNumberFormat="0" applyFill="0" applyBorder="0" applyAlignment="0" applyProtection="0"/>
    <xf numFmtId="0" fontId="115" fillId="0" borderId="5" applyNumberFormat="0" applyFill="0" applyAlignment="0" applyProtection="0"/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7" fillId="0" borderId="0" applyNumberFormat="0" applyFill="0" applyBorder="0" applyAlignment="0" applyProtection="0"/>
    <xf numFmtId="1" fontId="16" fillId="0" borderId="0">
      <alignment vertical="center"/>
      <protection/>
    </xf>
    <xf numFmtId="1" fontId="14" fillId="0" borderId="0">
      <alignment vertical="center"/>
      <protection/>
    </xf>
    <xf numFmtId="1" fontId="17" fillId="0" borderId="0">
      <alignment vertical="center"/>
      <protection/>
    </xf>
    <xf numFmtId="0" fontId="118" fillId="0" borderId="8" applyNumberFormat="0" applyFill="0" applyAlignment="0" applyProtection="0"/>
    <xf numFmtId="194" fontId="5" fillId="0" borderId="0">
      <alignment vertical="center"/>
      <protection/>
    </xf>
    <xf numFmtId="195" fontId="5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32" borderId="9" applyNumberFormat="0" applyAlignment="0" applyProtection="0"/>
  </cellStyleXfs>
  <cellXfs count="1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0" fontId="2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9" fontId="2" fillId="0" borderId="0" xfId="0" applyNumberFormat="1" applyFont="1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1" fontId="2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75" fontId="2" fillId="0" borderId="0" xfId="74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74" applyNumberFormat="1" applyFont="1" applyFill="1" applyBorder="1" applyAlignment="1">
      <alignment horizontal="center" vertical="center"/>
      <protection/>
    </xf>
    <xf numFmtId="175" fontId="2" fillId="0" borderId="0" xfId="74" applyNumberFormat="1" applyFont="1" applyFill="1" applyBorder="1" applyAlignment="1">
      <alignment vertical="center"/>
      <protection/>
    </xf>
    <xf numFmtId="49" fontId="2" fillId="0" borderId="1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5" fontId="2" fillId="0" borderId="13" xfId="74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2" fontId="2" fillId="0" borderId="0" xfId="0" applyNumberFormat="1" applyFont="1" applyBorder="1" applyAlignment="1">
      <alignment horizontal="right"/>
    </xf>
    <xf numFmtId="171" fontId="2" fillId="0" borderId="14" xfId="0" applyNumberFormat="1" applyFont="1" applyBorder="1" applyAlignment="1">
      <alignment/>
    </xf>
    <xf numFmtId="171" fontId="121" fillId="0" borderId="0" xfId="0" applyNumberFormat="1" applyFont="1" applyAlignment="1">
      <alignment/>
    </xf>
    <xf numFmtId="171" fontId="4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171" fontId="2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1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wrapText="1"/>
    </xf>
    <xf numFmtId="171" fontId="2" fillId="0" borderId="17" xfId="0" applyNumberFormat="1" applyFont="1" applyFill="1" applyBorder="1" applyAlignment="1">
      <alignment/>
    </xf>
    <xf numFmtId="171" fontId="122" fillId="0" borderId="17" xfId="0" applyNumberFormat="1" applyFont="1" applyFill="1" applyBorder="1" applyAlignment="1">
      <alignment/>
    </xf>
    <xf numFmtId="171" fontId="123" fillId="0" borderId="0" xfId="0" applyNumberFormat="1" applyFont="1" applyAlignment="1">
      <alignment horizontal="right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4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5" fontId="2" fillId="0" borderId="17" xfId="74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70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0" applyNumberFormat="1" applyFont="1" applyFill="1" applyBorder="1" applyAlignment="1">
      <alignment/>
    </xf>
    <xf numFmtId="171" fontId="4" fillId="0" borderId="0" xfId="0" applyNumberFormat="1" applyFont="1" applyFill="1" applyAlignment="1">
      <alignment/>
    </xf>
    <xf numFmtId="49" fontId="2" fillId="0" borderId="0" xfId="0" applyNumberFormat="1" applyFont="1" applyBorder="1" applyAlignment="1">
      <alignment horizontal="left"/>
    </xf>
    <xf numFmtId="17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170" fontId="2" fillId="0" borderId="0" xfId="0" applyNumberFormat="1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170" fontId="1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right"/>
    </xf>
    <xf numFmtId="170" fontId="1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179" fontId="2" fillId="0" borderId="17" xfId="0" applyNumberFormat="1" applyFont="1" applyBorder="1" applyAlignment="1">
      <alignment/>
    </xf>
    <xf numFmtId="171" fontId="2" fillId="0" borderId="0" xfId="0" applyNumberFormat="1" applyFont="1" applyFill="1" applyBorder="1" applyAlignment="1">
      <alignment horizontal="right"/>
    </xf>
    <xf numFmtId="170" fontId="2" fillId="0" borderId="17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4" xfId="0" applyFont="1" applyFill="1" applyBorder="1" applyAlignment="1">
      <alignment/>
    </xf>
    <xf numFmtId="171" fontId="2" fillId="0" borderId="11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175" fontId="2" fillId="0" borderId="13" xfId="74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175" fontId="2" fillId="0" borderId="13" xfId="74" applyNumberFormat="1" applyFont="1" applyFill="1" applyBorder="1" applyAlignment="1">
      <alignment horizontal="center"/>
      <protection/>
    </xf>
    <xf numFmtId="170" fontId="13" fillId="0" borderId="13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170" fontId="14" fillId="0" borderId="0" xfId="0" applyNumberFormat="1" applyFont="1" applyBorder="1" applyAlignment="1">
      <alignment horizontal="left"/>
    </xf>
    <xf numFmtId="170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171" fontId="122" fillId="0" borderId="0" xfId="0" applyNumberFormat="1" applyFont="1" applyAlignment="1">
      <alignment horizontal="right"/>
    </xf>
    <xf numFmtId="174" fontId="2" fillId="0" borderId="0" xfId="0" applyNumberFormat="1" applyFont="1" applyFill="1" applyAlignment="1">
      <alignment/>
    </xf>
    <xf numFmtId="173" fontId="11" fillId="0" borderId="0" xfId="0" applyNumberFormat="1" applyFont="1" applyFill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17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" fontId="2" fillId="0" borderId="17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71" fontId="2" fillId="0" borderId="17" xfId="0" applyNumberFormat="1" applyFont="1" applyFill="1" applyBorder="1" applyAlignment="1">
      <alignment horizontal="right"/>
    </xf>
    <xf numFmtId="171" fontId="18" fillId="0" borderId="0" xfId="0" applyNumberFormat="1" applyFont="1" applyFill="1" applyAlignment="1">
      <alignment/>
    </xf>
    <xf numFmtId="171" fontId="2" fillId="0" borderId="17" xfId="0" applyNumberFormat="1" applyFont="1" applyBorder="1" applyAlignment="1">
      <alignment/>
    </xf>
    <xf numFmtId="0" fontId="2" fillId="0" borderId="0" xfId="74" applyNumberFormat="1" applyFont="1" applyFill="1" applyBorder="1" applyAlignment="1">
      <alignment horizontal="right"/>
      <protection/>
    </xf>
    <xf numFmtId="172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71" fontId="4" fillId="0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71" fontId="11" fillId="0" borderId="0" xfId="0" applyNumberFormat="1" applyFont="1" applyAlignment="1">
      <alignment/>
    </xf>
    <xf numFmtId="171" fontId="2" fillId="0" borderId="0" xfId="0" applyNumberFormat="1" applyFont="1" applyFill="1" applyBorder="1" applyAlignment="1">
      <alignment/>
    </xf>
    <xf numFmtId="17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1" fontId="2" fillId="0" borderId="0" xfId="0" applyNumberFormat="1" applyFont="1" applyFill="1" applyAlignment="1">
      <alignment/>
    </xf>
    <xf numFmtId="0" fontId="11" fillId="0" borderId="13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171" fontId="4" fillId="0" borderId="0" xfId="0" applyNumberFormat="1" applyFont="1" applyFill="1" applyBorder="1" applyAlignment="1">
      <alignment horizontal="right"/>
    </xf>
    <xf numFmtId="171" fontId="4" fillId="0" borderId="17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170" fontId="2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center"/>
    </xf>
    <xf numFmtId="172" fontId="2" fillId="0" borderId="0" xfId="0" applyNumberFormat="1" applyFont="1" applyFill="1" applyAlignment="1">
      <alignment horizontal="right"/>
    </xf>
    <xf numFmtId="17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 horizontal="right"/>
    </xf>
    <xf numFmtId="172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71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2" fillId="0" borderId="0" xfId="0" applyNumberFormat="1" applyFont="1" applyAlignment="1">
      <alignment horizontal="right"/>
    </xf>
    <xf numFmtId="172" fontId="2" fillId="0" borderId="17" xfId="0" applyNumberFormat="1" applyFont="1" applyFill="1" applyBorder="1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171" fontId="22" fillId="0" borderId="17" xfId="0" applyNumberFormat="1" applyFont="1" applyFill="1" applyBorder="1" applyAlignment="1">
      <alignment/>
    </xf>
    <xf numFmtId="171" fontId="22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 horizontal="right"/>
    </xf>
    <xf numFmtId="0" fontId="2" fillId="0" borderId="17" xfId="0" applyFont="1" applyBorder="1" applyAlignment="1">
      <alignment/>
    </xf>
    <xf numFmtId="171" fontId="2" fillId="0" borderId="0" xfId="0" applyNumberFormat="1" applyFont="1" applyFill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5" fontId="2" fillId="0" borderId="17" xfId="74" applyNumberFormat="1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wrapText="1"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13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 quotePrefix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 quotePrefix="1">
      <alignment horizontal="center"/>
    </xf>
    <xf numFmtId="172" fontId="2" fillId="0" borderId="0" xfId="0" applyNumberFormat="1" applyFont="1" applyBorder="1" applyAlignment="1" quotePrefix="1">
      <alignment horizontal="center" vertical="center"/>
    </xf>
    <xf numFmtId="172" fontId="2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wrapText="1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172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170" fontId="2" fillId="0" borderId="13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49" fontId="2" fillId="0" borderId="0" xfId="0" applyNumberFormat="1" applyFont="1" applyBorder="1" applyAlignment="1" quotePrefix="1">
      <alignment horizontal="left"/>
    </xf>
    <xf numFmtId="0" fontId="2" fillId="0" borderId="17" xfId="0" applyFont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/>
    </xf>
    <xf numFmtId="170" fontId="2" fillId="0" borderId="13" xfId="0" applyNumberFormat="1" applyFont="1" applyFill="1" applyBorder="1" applyAlignment="1">
      <alignment horizontal="left"/>
    </xf>
    <xf numFmtId="17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170" fontId="4" fillId="0" borderId="13" xfId="0" applyNumberFormat="1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177" fontId="2" fillId="0" borderId="17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174" fontId="2" fillId="0" borderId="17" xfId="0" applyNumberFormat="1" applyFont="1" applyBorder="1" applyAlignment="1">
      <alignment/>
    </xf>
    <xf numFmtId="174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/>
    </xf>
    <xf numFmtId="174" fontId="2" fillId="0" borderId="17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4" fontId="4" fillId="0" borderId="0" xfId="0" applyNumberFormat="1" applyFont="1" applyFill="1" applyAlignment="1">
      <alignment/>
    </xf>
    <xf numFmtId="174" fontId="4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174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 quotePrefix="1">
      <alignment horizontal="right"/>
    </xf>
    <xf numFmtId="174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171" fontId="2" fillId="0" borderId="17" xfId="0" applyNumberFormat="1" applyFont="1" applyBorder="1" applyAlignment="1">
      <alignment horizontal="right"/>
    </xf>
    <xf numFmtId="174" fontId="2" fillId="0" borderId="17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>
      <alignment/>
    </xf>
    <xf numFmtId="174" fontId="4" fillId="0" borderId="17" xfId="0" applyNumberFormat="1" applyFont="1" applyFill="1" applyBorder="1" applyAlignment="1">
      <alignment horizontal="right"/>
    </xf>
    <xf numFmtId="0" fontId="2" fillId="0" borderId="13" xfId="0" applyFont="1" applyBorder="1" applyAlignment="1" quotePrefix="1">
      <alignment horizontal="center"/>
    </xf>
    <xf numFmtId="174" fontId="4" fillId="0" borderId="17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0" fontId="11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169" fontId="2" fillId="0" borderId="0" xfId="0" applyNumberFormat="1" applyFont="1" applyFill="1" applyAlignment="1">
      <alignment/>
    </xf>
    <xf numFmtId="49" fontId="4" fillId="0" borderId="0" xfId="0" applyNumberFormat="1" applyFont="1" applyBorder="1" applyAlignment="1">
      <alignment horizontal="center"/>
    </xf>
    <xf numFmtId="174" fontId="4" fillId="0" borderId="0" xfId="0" applyNumberFormat="1" applyFont="1" applyFill="1" applyBorder="1" applyAlignment="1">
      <alignment/>
    </xf>
    <xf numFmtId="174" fontId="2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4" fontId="2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179" fontId="2" fillId="0" borderId="17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2" fillId="0" borderId="0" xfId="0" applyFont="1" applyBorder="1" applyAlignment="1">
      <alignment horizontal="justify" wrapText="1"/>
    </xf>
    <xf numFmtId="0" fontId="25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180" fontId="4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73" fontId="0" fillId="0" borderId="0" xfId="56" applyFont="1" applyFill="1" applyBorder="1">
      <alignment horizontal="right" vertical="center"/>
      <protection/>
    </xf>
    <xf numFmtId="180" fontId="2" fillId="0" borderId="0" xfId="56" applyNumberFormat="1" applyFont="1" applyFill="1" applyBorder="1">
      <alignment horizontal="right" vertical="center"/>
      <protection/>
    </xf>
    <xf numFmtId="0" fontId="2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justify"/>
    </xf>
    <xf numFmtId="179" fontId="4" fillId="0" borderId="0" xfId="0" applyNumberFormat="1" applyFont="1" applyBorder="1" applyAlignment="1">
      <alignment horizontal="center"/>
    </xf>
    <xf numFmtId="179" fontId="2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11" fillId="0" borderId="17" xfId="0" applyFont="1" applyBorder="1" applyAlignment="1">
      <alignment horizontal="left"/>
    </xf>
    <xf numFmtId="0" fontId="0" fillId="0" borderId="0" xfId="0" applyFont="1" applyFill="1" applyAlignment="1">
      <alignment/>
    </xf>
    <xf numFmtId="170" fontId="2" fillId="0" borderId="17" xfId="0" applyNumberFormat="1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/>
    </xf>
    <xf numFmtId="171" fontId="2" fillId="0" borderId="0" xfId="0" applyNumberFormat="1" applyFont="1" applyAlignment="1">
      <alignment horizontal="left"/>
    </xf>
    <xf numFmtId="0" fontId="2" fillId="0" borderId="17" xfId="74" applyNumberFormat="1" applyFont="1" applyFill="1" applyBorder="1" applyAlignment="1">
      <alignment horizontal="left"/>
      <protection/>
    </xf>
    <xf numFmtId="171" fontId="2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96" fontId="4" fillId="0" borderId="0" xfId="0" applyNumberFormat="1" applyFont="1" applyFill="1" applyAlignment="1" quotePrefix="1">
      <alignment horizontal="right"/>
    </xf>
    <xf numFmtId="197" fontId="4" fillId="0" borderId="0" xfId="0" applyNumberFormat="1" applyFont="1" applyFill="1" applyAlignment="1">
      <alignment horizontal="right" vertical="center"/>
    </xf>
    <xf numFmtId="49" fontId="2" fillId="0" borderId="13" xfId="0" applyNumberFormat="1" applyFont="1" applyFill="1" applyBorder="1" applyAlignment="1">
      <alignment horizontal="left"/>
    </xf>
    <xf numFmtId="1" fontId="29" fillId="0" borderId="0" xfId="0" applyNumberFormat="1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76" fontId="2" fillId="0" borderId="0" xfId="74" applyFont="1" applyFill="1" applyBorder="1" applyAlignment="1">
      <alignment vertical="center"/>
      <protection/>
    </xf>
    <xf numFmtId="176" fontId="2" fillId="0" borderId="0" xfId="74" applyFont="1" applyFill="1">
      <alignment vertical="center"/>
      <protection/>
    </xf>
    <xf numFmtId="176" fontId="2" fillId="0" borderId="0" xfId="74" applyFont="1" applyFill="1" applyBorder="1">
      <alignment vertical="center"/>
      <protection/>
    </xf>
    <xf numFmtId="0" fontId="3" fillId="0" borderId="0" xfId="0" applyFont="1" applyFill="1" applyAlignment="1">
      <alignment/>
    </xf>
    <xf numFmtId="171" fontId="28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 horizontal="right" vertical="top"/>
    </xf>
    <xf numFmtId="196" fontId="2" fillId="0" borderId="0" xfId="0" applyNumberFormat="1" applyFont="1" applyFill="1" applyAlignment="1" quotePrefix="1">
      <alignment horizontal="right"/>
    </xf>
    <xf numFmtId="49" fontId="4" fillId="0" borderId="13" xfId="0" applyNumberFormat="1" applyFont="1" applyFill="1" applyBorder="1" applyAlignment="1">
      <alignment horizontal="center"/>
    </xf>
    <xf numFmtId="198" fontId="2" fillId="0" borderId="0" xfId="74" applyNumberFormat="1" applyFont="1" applyFill="1">
      <alignment vertical="center"/>
      <protection/>
    </xf>
    <xf numFmtId="181" fontId="4" fillId="0" borderId="0" xfId="0" applyNumberFormat="1" applyFont="1" applyFill="1" applyAlignment="1">
      <alignment horizontal="right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5" fontId="0" fillId="0" borderId="0" xfId="74" applyNumberFormat="1" applyFont="1" applyFill="1" applyBorder="1" applyAlignment="1">
      <alignment horizontal="left"/>
      <protection/>
    </xf>
    <xf numFmtId="175" fontId="0" fillId="0" borderId="13" xfId="74" applyNumberFormat="1" applyFont="1" applyFill="1" applyBorder="1" applyAlignment="1">
      <alignment horizontal="center"/>
      <protection/>
    </xf>
    <xf numFmtId="1" fontId="31" fillId="0" borderId="21" xfId="72" applyNumberFormat="1" applyFont="1" applyFill="1" applyBorder="1" applyAlignment="1">
      <alignment wrapText="1"/>
      <protection/>
    </xf>
    <xf numFmtId="1" fontId="31" fillId="0" borderId="0" xfId="73" applyNumberFormat="1" applyFont="1" applyFill="1" applyBorder="1" applyAlignment="1">
      <alignment wrapText="1"/>
      <protection/>
    </xf>
    <xf numFmtId="1" fontId="31" fillId="0" borderId="0" xfId="72" applyNumberFormat="1" applyFont="1" applyFill="1" applyBorder="1" applyAlignment="1">
      <alignment wrapText="1"/>
      <protection/>
    </xf>
    <xf numFmtId="1" fontId="31" fillId="0" borderId="22" xfId="73" applyNumberFormat="1" applyFont="1" applyFill="1" applyBorder="1" applyAlignment="1">
      <alignment wrapText="1"/>
      <protection/>
    </xf>
    <xf numFmtId="0" fontId="1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/>
    </xf>
    <xf numFmtId="0" fontId="1" fillId="0" borderId="0" xfId="76" applyFont="1" applyFill="1" applyBorder="1" applyAlignment="1">
      <alignment horizontal="center" wrapText="1"/>
      <protection/>
    </xf>
    <xf numFmtId="1" fontId="3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72" applyFont="1" applyFill="1" applyBorder="1" applyAlignment="1">
      <alignment wrapText="1"/>
      <protection/>
    </xf>
    <xf numFmtId="0" fontId="31" fillId="0" borderId="0" xfId="73" applyFont="1" applyFill="1" applyBorder="1" applyAlignment="1">
      <alignment wrapText="1"/>
      <protection/>
    </xf>
    <xf numFmtId="175" fontId="0" fillId="0" borderId="0" xfId="74" applyNumberFormat="1" applyFont="1" applyFill="1" applyBorder="1" applyAlignment="1">
      <alignment horizontal="center"/>
      <protection/>
    </xf>
    <xf numFmtId="1" fontId="31" fillId="0" borderId="0" xfId="72" applyNumberFormat="1" applyFont="1" applyFill="1" applyBorder="1" applyAlignment="1">
      <alignment horizontal="right" wrapText="1"/>
      <protection/>
    </xf>
    <xf numFmtId="0" fontId="0" fillId="0" borderId="0" xfId="76" applyFont="1" applyFill="1" applyBorder="1" applyAlignment="1">
      <alignment wrapText="1"/>
      <protection/>
    </xf>
    <xf numFmtId="1" fontId="31" fillId="0" borderId="22" xfId="73" applyNumberFormat="1" applyFont="1" applyFill="1" applyBorder="1" applyAlignment="1">
      <alignment horizontal="right" wrapText="1"/>
      <protection/>
    </xf>
    <xf numFmtId="0" fontId="31" fillId="0" borderId="0" xfId="0" applyFont="1" applyFill="1" applyBorder="1" applyAlignment="1" quotePrefix="1">
      <alignment horizontal="right"/>
    </xf>
    <xf numFmtId="0" fontId="31" fillId="0" borderId="21" xfId="72" applyFont="1" applyFill="1" applyBorder="1" applyAlignment="1">
      <alignment wrapText="1"/>
      <protection/>
    </xf>
    <xf numFmtId="2" fontId="31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2" fontId="31" fillId="0" borderId="0" xfId="0" applyNumberFormat="1" applyFont="1" applyFill="1" applyBorder="1" applyAlignment="1">
      <alignment horizontal="right"/>
    </xf>
    <xf numFmtId="1" fontId="31" fillId="0" borderId="17" xfId="72" applyNumberFormat="1" applyFont="1" applyFill="1" applyBorder="1" applyAlignment="1">
      <alignment wrapText="1"/>
      <protection/>
    </xf>
    <xf numFmtId="1" fontId="31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91" fillId="0" borderId="0" xfId="0" applyFont="1" applyFill="1" applyBorder="1" applyAlignment="1">
      <alignment/>
    </xf>
    <xf numFmtId="199" fontId="1" fillId="0" borderId="0" xfId="0" applyNumberFormat="1" applyFont="1" applyFill="1" applyBorder="1" applyAlignment="1">
      <alignment/>
    </xf>
    <xf numFmtId="0" fontId="0" fillId="0" borderId="0" xfId="77" applyNumberFormat="1" applyFont="1" applyFill="1" applyBorder="1" applyAlignment="1">
      <alignment/>
      <protection/>
    </xf>
    <xf numFmtId="2" fontId="1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49" fontId="1" fillId="0" borderId="0" xfId="74" applyNumberFormat="1" applyFont="1" applyFill="1" applyBorder="1" applyAlignment="1">
      <alignment horizontal="right"/>
      <protection/>
    </xf>
    <xf numFmtId="181" fontId="1" fillId="0" borderId="17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75" fontId="1" fillId="0" borderId="0" xfId="74" applyNumberFormat="1" applyFont="1" applyFill="1" applyBorder="1" applyAlignment="1">
      <alignment horizontal="center"/>
      <protection/>
    </xf>
    <xf numFmtId="49" fontId="0" fillId="0" borderId="0" xfId="74" applyNumberFormat="1" applyFont="1" applyFill="1" applyBorder="1" applyAlignment="1">
      <alignment horizontal="right"/>
      <protection/>
    </xf>
    <xf numFmtId="181" fontId="0" fillId="0" borderId="17" xfId="0" applyNumberFormat="1" applyFont="1" applyFill="1" applyBorder="1" applyAlignment="1">
      <alignment/>
    </xf>
    <xf numFmtId="49" fontId="23" fillId="0" borderId="0" xfId="74" applyNumberFormat="1" applyFont="1" applyFill="1" applyBorder="1" applyAlignment="1">
      <alignment horizontal="right"/>
      <protection/>
    </xf>
    <xf numFmtId="181" fontId="23" fillId="0" borderId="17" xfId="0" applyNumberFormat="1" applyFont="1" applyFill="1" applyBorder="1" applyAlignment="1">
      <alignment/>
    </xf>
    <xf numFmtId="181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181" fontId="23" fillId="0" borderId="17" xfId="0" applyNumberFormat="1" applyFont="1" applyFill="1" applyBorder="1" applyAlignment="1">
      <alignment horizontal="right"/>
    </xf>
    <xf numFmtId="181" fontId="23" fillId="0" borderId="0" xfId="0" applyNumberFormat="1" applyFont="1" applyFill="1" applyBorder="1" applyAlignment="1">
      <alignment horizontal="right"/>
    </xf>
    <xf numFmtId="171" fontId="23" fillId="0" borderId="17" xfId="0" applyNumberFormat="1" applyFont="1" applyBorder="1" applyAlignment="1">
      <alignment/>
    </xf>
    <xf numFmtId="171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1" fontId="23" fillId="0" borderId="17" xfId="0" applyNumberFormat="1" applyFont="1" applyFill="1" applyBorder="1" applyAlignment="1">
      <alignment/>
    </xf>
    <xf numFmtId="171" fontId="23" fillId="0" borderId="0" xfId="0" applyNumberFormat="1" applyFont="1" applyFill="1" applyBorder="1" applyAlignment="1">
      <alignment/>
    </xf>
    <xf numFmtId="175" fontId="1" fillId="0" borderId="13" xfId="74" applyNumberFormat="1" applyFont="1" applyFill="1" applyBorder="1" applyAlignment="1">
      <alignment horizontal="center"/>
      <protection/>
    </xf>
    <xf numFmtId="171" fontId="23" fillId="0" borderId="0" xfId="0" applyNumberFormat="1" applyFont="1" applyFill="1" applyAlignment="1">
      <alignment/>
    </xf>
    <xf numFmtId="0" fontId="0" fillId="0" borderId="0" xfId="77" applyFont="1" applyFill="1" applyBorder="1" applyAlignment="1">
      <alignment horizontal="left" wrapText="1"/>
      <protection/>
    </xf>
    <xf numFmtId="175" fontId="22" fillId="0" borderId="13" xfId="74" applyNumberFormat="1" applyFont="1" applyFill="1" applyBorder="1" applyAlignment="1">
      <alignment horizontal="center"/>
      <protection/>
    </xf>
    <xf numFmtId="3" fontId="0" fillId="0" borderId="0" xfId="77" applyNumberFormat="1" applyFont="1" applyFill="1" applyBorder="1" applyAlignment="1">
      <alignment horizontal="right" wrapText="1"/>
      <protection/>
    </xf>
    <xf numFmtId="200" fontId="0" fillId="0" borderId="0" xfId="77" applyNumberFormat="1" applyFont="1" applyFill="1" applyBorder="1" applyAlignment="1">
      <alignment horizontal="right" wrapText="1"/>
      <protection/>
    </xf>
    <xf numFmtId="175" fontId="23" fillId="0" borderId="13" xfId="74" applyNumberFormat="1" applyFont="1" applyFill="1" applyBorder="1" applyAlignment="1">
      <alignment horizontal="center"/>
      <protection/>
    </xf>
    <xf numFmtId="0" fontId="32" fillId="0" borderId="0" xfId="0" applyFont="1" applyBorder="1" applyAlignment="1">
      <alignment vertical="top" wrapText="1"/>
    </xf>
    <xf numFmtId="3" fontId="0" fillId="0" borderId="0" xfId="0" applyNumberFormat="1" applyFont="1" applyAlignment="1">
      <alignment/>
    </xf>
    <xf numFmtId="176" fontId="5" fillId="0" borderId="0" xfId="71" applyFont="1">
      <alignment vertical="center"/>
      <protection/>
    </xf>
    <xf numFmtId="176" fontId="2" fillId="0" borderId="0" xfId="71" applyFont="1" applyAlignment="1">
      <alignment horizontal="left" vertical="justify"/>
      <protection/>
    </xf>
    <xf numFmtId="176" fontId="0" fillId="0" borderId="15" xfId="71" applyFont="1" applyBorder="1">
      <alignment vertical="center"/>
      <protection/>
    </xf>
    <xf numFmtId="176" fontId="0" fillId="0" borderId="0" xfId="71" applyFont="1">
      <alignment vertical="center"/>
      <protection/>
    </xf>
    <xf numFmtId="176" fontId="2" fillId="0" borderId="23" xfId="71" applyFont="1" applyBorder="1" applyAlignment="1">
      <alignment horizontal="center" vertical="center" wrapText="1"/>
      <protection/>
    </xf>
    <xf numFmtId="176" fontId="2" fillId="0" borderId="19" xfId="71" applyFont="1" applyBorder="1" applyAlignment="1">
      <alignment horizontal="center" vertical="center"/>
      <protection/>
    </xf>
    <xf numFmtId="176" fontId="2" fillId="0" borderId="24" xfId="71" applyFont="1" applyBorder="1" applyAlignment="1">
      <alignment horizontal="center" vertical="center" wrapText="1"/>
      <protection/>
    </xf>
    <xf numFmtId="176" fontId="0" fillId="0" borderId="0" xfId="71" applyFont="1" applyBorder="1" applyAlignment="1">
      <alignment/>
      <protection/>
    </xf>
    <xf numFmtId="176" fontId="2" fillId="0" borderId="0" xfId="71" applyFont="1" applyBorder="1" applyAlignment="1">
      <alignment horizontal="center" vertical="center" wrapText="1"/>
      <protection/>
    </xf>
    <xf numFmtId="176" fontId="35" fillId="0" borderId="0" xfId="71" applyFont="1">
      <alignment vertical="center"/>
      <protection/>
    </xf>
    <xf numFmtId="176" fontId="4" fillId="0" borderId="0" xfId="71" applyFont="1" applyAlignment="1" quotePrefix="1">
      <alignment horizontal="center"/>
      <protection/>
    </xf>
    <xf numFmtId="201" fontId="4" fillId="0" borderId="0" xfId="71" applyNumberFormat="1" applyFont="1" applyAlignment="1" quotePrefix="1">
      <alignment horizontal="center"/>
      <protection/>
    </xf>
    <xf numFmtId="176" fontId="0" fillId="0" borderId="13" xfId="71" applyFont="1" applyBorder="1" applyAlignment="1">
      <alignment/>
      <protection/>
    </xf>
    <xf numFmtId="176" fontId="4" fillId="0" borderId="13" xfId="71" applyFont="1" applyBorder="1" applyAlignment="1">
      <alignment horizontal="center"/>
      <protection/>
    </xf>
    <xf numFmtId="197" fontId="4" fillId="0" borderId="0" xfId="71" applyNumberFormat="1" applyFont="1" applyFill="1" applyAlignment="1">
      <alignment vertical="center"/>
      <protection/>
    </xf>
    <xf numFmtId="176" fontId="29" fillId="0" borderId="0" xfId="71" applyFont="1">
      <alignment vertical="center"/>
      <protection/>
    </xf>
    <xf numFmtId="176" fontId="4" fillId="0" borderId="0" xfId="71" applyFont="1">
      <alignment vertical="center"/>
      <protection/>
    </xf>
    <xf numFmtId="176" fontId="2" fillId="0" borderId="25" xfId="71" applyFont="1" applyBorder="1" applyAlignment="1">
      <alignment horizontal="center"/>
      <protection/>
    </xf>
    <xf numFmtId="203" fontId="24" fillId="0" borderId="0" xfId="71" applyNumberFormat="1" applyFont="1" applyFill="1" applyAlignment="1">
      <alignment/>
      <protection/>
    </xf>
    <xf numFmtId="176" fontId="0" fillId="0" borderId="25" xfId="71" applyFont="1" applyBorder="1" applyAlignment="1">
      <alignment horizontal="center"/>
      <protection/>
    </xf>
    <xf numFmtId="176" fontId="2" fillId="0" borderId="0" xfId="71" applyFont="1" applyFill="1" applyAlignment="1">
      <alignment/>
      <protection/>
    </xf>
    <xf numFmtId="201" fontId="4" fillId="0" borderId="0" xfId="71" applyNumberFormat="1" applyFont="1" applyFill="1" applyAlignment="1">
      <alignment/>
      <protection/>
    </xf>
    <xf numFmtId="0" fontId="2" fillId="0" borderId="0" xfId="71" applyNumberFormat="1" applyFont="1" applyFill="1" applyAlignment="1">
      <alignment/>
      <protection/>
    </xf>
    <xf numFmtId="176" fontId="0" fillId="0" borderId="0" xfId="71" applyFont="1" applyFill="1" applyAlignment="1">
      <alignment/>
      <protection/>
    </xf>
    <xf numFmtId="176" fontId="2" fillId="0" borderId="0" xfId="71" applyFont="1">
      <alignment vertical="center"/>
      <protection/>
    </xf>
    <xf numFmtId="202" fontId="2" fillId="0" borderId="0" xfId="71" applyNumberFormat="1" applyFont="1">
      <alignment vertical="center"/>
      <protection/>
    </xf>
    <xf numFmtId="201" fontId="2" fillId="0" borderId="0" xfId="71" applyNumberFormat="1" applyFont="1" applyFill="1" applyAlignment="1">
      <alignment/>
      <protection/>
    </xf>
    <xf numFmtId="197" fontId="2" fillId="0" borderId="0" xfId="71" applyNumberFormat="1" applyFont="1" applyFill="1" applyAlignment="1">
      <alignment horizontal="right"/>
      <protection/>
    </xf>
    <xf numFmtId="176" fontId="36" fillId="0" borderId="0" xfId="71" applyFont="1">
      <alignment vertical="center"/>
      <protection/>
    </xf>
    <xf numFmtId="202" fontId="2" fillId="0" borderId="0" xfId="71" applyNumberFormat="1" applyFont="1" applyAlignment="1">
      <alignment/>
      <protection/>
    </xf>
    <xf numFmtId="176" fontId="24" fillId="0" borderId="0" xfId="71" applyFont="1" applyFill="1" applyAlignment="1">
      <alignment/>
      <protection/>
    </xf>
    <xf numFmtId="0" fontId="24" fillId="0" borderId="0" xfId="71" applyNumberFormat="1" applyFont="1" applyFill="1" applyAlignment="1">
      <alignment/>
      <protection/>
    </xf>
    <xf numFmtId="176" fontId="37" fillId="0" borderId="0" xfId="71" applyFont="1" applyFill="1" applyAlignment="1">
      <alignment horizontal="right"/>
      <protection/>
    </xf>
    <xf numFmtId="204" fontId="2" fillId="0" borderId="0" xfId="71" applyNumberFormat="1" applyFont="1" applyFill="1" applyAlignment="1">
      <alignment/>
      <protection/>
    </xf>
    <xf numFmtId="204" fontId="2" fillId="0" borderId="0" xfId="71" applyNumberFormat="1" applyFont="1" applyFill="1" applyAlignment="1">
      <alignment horizontal="right"/>
      <protection/>
    </xf>
    <xf numFmtId="176" fontId="0" fillId="0" borderId="0" xfId="71" applyFont="1" applyBorder="1">
      <alignment vertical="center"/>
      <protection/>
    </xf>
    <xf numFmtId="171" fontId="38" fillId="0" borderId="0" xfId="71" applyNumberFormat="1" applyFont="1">
      <alignment vertical="center"/>
      <protection/>
    </xf>
    <xf numFmtId="2" fontId="29" fillId="0" borderId="0" xfId="71" applyNumberFormat="1" applyFont="1">
      <alignment vertical="center"/>
      <protection/>
    </xf>
    <xf numFmtId="197" fontId="4" fillId="0" borderId="0" xfId="71" applyNumberFormat="1" applyFont="1" applyFill="1" applyBorder="1" applyAlignment="1">
      <alignment horizontal="right" vertical="center"/>
      <protection/>
    </xf>
    <xf numFmtId="1" fontId="2" fillId="0" borderId="0" xfId="71" applyNumberFormat="1" applyFont="1" applyFill="1" applyAlignment="1">
      <alignment vertical="center"/>
      <protection/>
    </xf>
    <xf numFmtId="197" fontId="2" fillId="0" borderId="0" xfId="71" applyNumberFormat="1" applyFont="1" applyFill="1" applyAlignment="1">
      <alignment vertical="center"/>
      <protection/>
    </xf>
    <xf numFmtId="198" fontId="29" fillId="0" borderId="0" xfId="71" applyNumberFormat="1" applyFont="1">
      <alignment vertical="center"/>
      <protection/>
    </xf>
    <xf numFmtId="178" fontId="39" fillId="0" borderId="0" xfId="71" applyNumberFormat="1" applyFont="1">
      <alignment vertical="center"/>
      <protection/>
    </xf>
    <xf numFmtId="1" fontId="2" fillId="0" borderId="0" xfId="71" applyNumberFormat="1" applyFont="1">
      <alignment vertical="center"/>
      <protection/>
    </xf>
    <xf numFmtId="205" fontId="29" fillId="0" borderId="0" xfId="71" applyNumberFormat="1" applyFont="1">
      <alignment vertical="center"/>
      <protection/>
    </xf>
    <xf numFmtId="196" fontId="2" fillId="0" borderId="0" xfId="71" applyNumberFormat="1" applyFont="1">
      <alignment vertical="center"/>
      <protection/>
    </xf>
    <xf numFmtId="201" fontId="4" fillId="0" borderId="0" xfId="71" applyNumberFormat="1" applyFont="1" applyFill="1">
      <alignment vertical="center"/>
      <protection/>
    </xf>
    <xf numFmtId="0" fontId="4" fillId="0" borderId="0" xfId="71" applyNumberFormat="1" applyFont="1" applyFill="1" applyAlignment="1" quotePrefix="1">
      <alignment horizontal="right"/>
      <protection/>
    </xf>
    <xf numFmtId="197" fontId="2" fillId="0" borderId="0" xfId="71" applyNumberFormat="1" applyFont="1" applyFill="1" applyAlignment="1" quotePrefix="1">
      <alignment horizontal="right"/>
      <protection/>
    </xf>
    <xf numFmtId="178" fontId="24" fillId="0" borderId="0" xfId="71" applyNumberFormat="1" applyFont="1">
      <alignment vertical="center"/>
      <protection/>
    </xf>
    <xf numFmtId="203" fontId="24" fillId="0" borderId="0" xfId="71" applyNumberFormat="1" applyFont="1" applyFill="1">
      <alignment vertical="center"/>
      <protection/>
    </xf>
    <xf numFmtId="203" fontId="2" fillId="0" borderId="0" xfId="71" applyNumberFormat="1" applyFont="1" applyFill="1" applyAlignment="1">
      <alignment horizontal="right"/>
      <protection/>
    </xf>
    <xf numFmtId="176" fontId="2" fillId="0" borderId="0" xfId="71" applyFont="1" applyFill="1">
      <alignment vertical="center"/>
      <protection/>
    </xf>
    <xf numFmtId="0" fontId="2" fillId="0" borderId="0" xfId="71" applyNumberFormat="1" applyFont="1" applyFill="1">
      <alignment vertical="center"/>
      <protection/>
    </xf>
    <xf numFmtId="176" fontId="0" fillId="0" borderId="0" xfId="71" applyFont="1" applyFill="1">
      <alignment vertical="center"/>
      <protection/>
    </xf>
    <xf numFmtId="176" fontId="29" fillId="0" borderId="0" xfId="71" applyFont="1" applyAlignment="1" quotePrefix="1">
      <alignment horizontal="right" vertical="center"/>
      <protection/>
    </xf>
    <xf numFmtId="201" fontId="2" fillId="0" borderId="0" xfId="71" applyNumberFormat="1" applyFont="1" applyFill="1">
      <alignment vertical="center"/>
      <protection/>
    </xf>
    <xf numFmtId="201" fontId="2" fillId="0" borderId="0" xfId="71" applyNumberFormat="1" applyFont="1" applyFill="1" applyAlignment="1" quotePrefix="1">
      <alignment horizontal="right"/>
      <protection/>
    </xf>
    <xf numFmtId="203" fontId="24" fillId="0" borderId="0" xfId="71" applyNumberFormat="1" applyFont="1" applyFill="1" applyAlignment="1">
      <alignment horizontal="right"/>
      <protection/>
    </xf>
    <xf numFmtId="197" fontId="2" fillId="0" borderId="0" xfId="71" applyNumberFormat="1" applyFont="1" applyFill="1" applyBorder="1" applyAlignment="1">
      <alignment horizontal="right" vertical="center"/>
      <protection/>
    </xf>
    <xf numFmtId="196" fontId="40" fillId="0" borderId="0" xfId="71" applyNumberFormat="1" applyFont="1">
      <alignment vertical="center"/>
      <protection/>
    </xf>
    <xf numFmtId="176" fontId="24" fillId="0" borderId="0" xfId="71" applyFont="1" applyFill="1">
      <alignment vertical="center"/>
      <protection/>
    </xf>
    <xf numFmtId="0" fontId="24" fillId="0" borderId="0" xfId="71" applyNumberFormat="1" applyFont="1" applyFill="1">
      <alignment vertical="center"/>
      <protection/>
    </xf>
    <xf numFmtId="178" fontId="24" fillId="0" borderId="0" xfId="71" applyNumberFormat="1" applyFont="1" applyFill="1">
      <alignment vertical="center"/>
      <protection/>
    </xf>
    <xf numFmtId="176" fontId="4" fillId="0" borderId="0" xfId="71" applyFont="1" applyAlignment="1">
      <alignment horizontal="center"/>
      <protection/>
    </xf>
    <xf numFmtId="2" fontId="35" fillId="0" borderId="0" xfId="71" applyNumberFormat="1" applyFont="1">
      <alignment vertical="center"/>
      <protection/>
    </xf>
    <xf numFmtId="2" fontId="38" fillId="0" borderId="0" xfId="71" applyNumberFormat="1" applyFont="1">
      <alignment vertical="center"/>
      <protection/>
    </xf>
    <xf numFmtId="202" fontId="29" fillId="0" borderId="0" xfId="71" applyNumberFormat="1" applyFont="1">
      <alignment vertical="center"/>
      <protection/>
    </xf>
    <xf numFmtId="203" fontId="24" fillId="0" borderId="0" xfId="71" applyNumberFormat="1" applyFont="1" applyFill="1" applyAlignment="1" quotePrefix="1">
      <alignment horizontal="right" vertical="center"/>
      <protection/>
    </xf>
    <xf numFmtId="176" fontId="38" fillId="0" borderId="0" xfId="71" applyFont="1">
      <alignment vertical="center"/>
      <protection/>
    </xf>
    <xf numFmtId="176" fontId="41" fillId="0" borderId="0" xfId="71" applyFont="1" applyAlignment="1">
      <alignment vertical="center"/>
      <protection/>
    </xf>
    <xf numFmtId="176" fontId="29" fillId="0" borderId="0" xfId="71" applyFont="1" applyAlignment="1">
      <alignment vertical="center"/>
      <protection/>
    </xf>
    <xf numFmtId="176" fontId="5" fillId="0" borderId="0" xfId="71" applyFont="1" applyAlignment="1">
      <alignment vertical="center"/>
      <protection/>
    </xf>
    <xf numFmtId="176" fontId="5" fillId="0" borderId="0" xfId="71" applyFont="1" applyAlignment="1">
      <alignment horizontal="center" vertical="center" shrinkToFit="1"/>
      <protection/>
    </xf>
    <xf numFmtId="176" fontId="36" fillId="0" borderId="0" xfId="71" applyFont="1" applyBorder="1" applyAlignment="1">
      <alignment vertical="center"/>
      <protection/>
    </xf>
    <xf numFmtId="176" fontId="0" fillId="0" borderId="15" xfId="71" applyFont="1" applyFill="1" applyBorder="1">
      <alignment vertical="center"/>
      <protection/>
    </xf>
    <xf numFmtId="3" fontId="1" fillId="0" borderId="0" xfId="71" applyNumberFormat="1" applyFont="1">
      <alignment vertical="center"/>
      <protection/>
    </xf>
    <xf numFmtId="3" fontId="1" fillId="0" borderId="18" xfId="71" applyNumberFormat="1" applyFont="1" applyBorder="1">
      <alignment vertical="center"/>
      <protection/>
    </xf>
    <xf numFmtId="176" fontId="29" fillId="0" borderId="0" xfId="71" applyFont="1" applyBorder="1" applyAlignment="1">
      <alignment vertical="center"/>
      <protection/>
    </xf>
    <xf numFmtId="3" fontId="0" fillId="0" borderId="0" xfId="71" applyNumberFormat="1" applyFont="1" applyFill="1">
      <alignment vertical="center"/>
      <protection/>
    </xf>
    <xf numFmtId="176" fontId="0" fillId="0" borderId="0" xfId="71" applyFont="1" applyFill="1" applyBorder="1">
      <alignment vertical="center"/>
      <protection/>
    </xf>
    <xf numFmtId="176" fontId="43" fillId="0" borderId="0" xfId="71" applyFont="1" applyBorder="1" applyAlignment="1">
      <alignment vertical="center"/>
      <protection/>
    </xf>
    <xf numFmtId="176" fontId="125" fillId="0" borderId="0" xfId="71" applyFont="1">
      <alignment vertical="center"/>
      <protection/>
    </xf>
    <xf numFmtId="176" fontId="2" fillId="0" borderId="0" xfId="71" applyFont="1" applyFill="1" applyBorder="1">
      <alignment vertical="center"/>
      <protection/>
    </xf>
    <xf numFmtId="173" fontId="44" fillId="0" borderId="0" xfId="71" applyNumberFormat="1" applyFont="1" applyFill="1" applyBorder="1" applyAlignment="1">
      <alignment horizontal="right" vertical="center"/>
      <protection/>
    </xf>
    <xf numFmtId="173" fontId="2" fillId="0" borderId="0" xfId="71" applyNumberFormat="1" applyFont="1" applyFill="1" applyBorder="1" applyAlignment="1">
      <alignment/>
      <protection/>
    </xf>
    <xf numFmtId="202" fontId="27" fillId="0" borderId="0" xfId="71" applyNumberFormat="1" applyFont="1" applyFill="1" applyBorder="1" applyAlignment="1">
      <alignment horizontal="center"/>
      <protection/>
    </xf>
    <xf numFmtId="197" fontId="2" fillId="0" borderId="17" xfId="71" applyNumberFormat="1" applyFont="1" applyFill="1" applyBorder="1" applyAlignment="1">
      <alignment horizontal="right" vertical="center"/>
      <protection/>
    </xf>
    <xf numFmtId="197" fontId="2" fillId="0" borderId="0" xfId="71" applyNumberFormat="1" applyFont="1" applyFill="1" applyAlignment="1">
      <alignment horizontal="right" vertical="center"/>
      <protection/>
    </xf>
    <xf numFmtId="197" fontId="2" fillId="0" borderId="0" xfId="71" applyNumberFormat="1" applyFont="1" applyFill="1" applyAlignment="1">
      <alignment/>
      <protection/>
    </xf>
    <xf numFmtId="197" fontId="126" fillId="0" borderId="0" xfId="71" applyNumberFormat="1" applyFont="1" applyFill="1" applyAlignment="1">
      <alignment horizontal="right" vertical="center"/>
      <protection/>
    </xf>
    <xf numFmtId="176" fontId="44" fillId="0" borderId="0" xfId="71" applyFont="1" applyFill="1" applyAlignment="1">
      <alignment vertical="center"/>
      <protection/>
    </xf>
    <xf numFmtId="176" fontId="44" fillId="0" borderId="0" xfId="71" applyFont="1" applyFill="1" applyBorder="1" applyAlignment="1">
      <alignment vertical="center"/>
      <protection/>
    </xf>
    <xf numFmtId="176" fontId="27" fillId="0" borderId="0" xfId="71" applyFont="1" applyFill="1" applyBorder="1" applyAlignment="1">
      <alignment vertical="center"/>
      <protection/>
    </xf>
    <xf numFmtId="176" fontId="45" fillId="0" borderId="0" xfId="71" applyFont="1" applyBorder="1" applyAlignment="1">
      <alignment vertical="center"/>
      <protection/>
    </xf>
    <xf numFmtId="197" fontId="126" fillId="0" borderId="0" xfId="71" applyNumberFormat="1" applyFont="1" applyFill="1" applyBorder="1" applyAlignment="1">
      <alignment horizontal="right" vertical="center"/>
      <protection/>
    </xf>
    <xf numFmtId="197" fontId="4" fillId="0" borderId="0" xfId="71" applyNumberFormat="1" applyFont="1" applyFill="1" applyAlignment="1">
      <alignment horizontal="right" vertical="center"/>
      <protection/>
    </xf>
    <xf numFmtId="176" fontId="29" fillId="0" borderId="0" xfId="71" applyFont="1" applyFill="1" applyBorder="1" applyAlignment="1">
      <alignment vertical="center"/>
      <protection/>
    </xf>
    <xf numFmtId="197" fontId="126" fillId="0" borderId="0" xfId="71" applyNumberFormat="1" applyFont="1" applyFill="1" applyAlignment="1">
      <alignment horizontal="right"/>
      <protection/>
    </xf>
    <xf numFmtId="197" fontId="11" fillId="0" borderId="0" xfId="71" applyNumberFormat="1" applyFont="1" applyFill="1" applyAlignment="1">
      <alignment/>
      <protection/>
    </xf>
    <xf numFmtId="176" fontId="127" fillId="0" borderId="0" xfId="71" applyFont="1" applyBorder="1" applyAlignment="1">
      <alignment vertical="center"/>
      <protection/>
    </xf>
    <xf numFmtId="197" fontId="128" fillId="0" borderId="0" xfId="71" applyNumberFormat="1" applyFont="1" applyFill="1" applyAlignment="1">
      <alignment horizontal="right" vertical="center"/>
      <protection/>
    </xf>
    <xf numFmtId="176" fontId="129" fillId="0" borderId="0" xfId="71" applyFont="1" applyFill="1" applyAlignment="1">
      <alignment/>
      <protection/>
    </xf>
    <xf numFmtId="49" fontId="26" fillId="0" borderId="0" xfId="71" applyNumberFormat="1" applyFont="1" applyFill="1" applyBorder="1" applyAlignment="1">
      <alignment horizontal="right"/>
      <protection/>
    </xf>
    <xf numFmtId="197" fontId="4" fillId="0" borderId="17" xfId="71" applyNumberFormat="1" applyFont="1" applyFill="1" applyBorder="1" applyAlignment="1">
      <alignment horizontal="right" vertical="center"/>
      <protection/>
    </xf>
    <xf numFmtId="197" fontId="130" fillId="0" borderId="0" xfId="71" applyNumberFormat="1" applyFont="1" applyFill="1" applyBorder="1" applyAlignment="1">
      <alignment horizontal="right" vertical="center"/>
      <protection/>
    </xf>
    <xf numFmtId="176" fontId="47" fillId="0" borderId="0" xfId="71" applyFont="1" applyFill="1" applyAlignment="1">
      <alignment horizontal="center" vertical="center"/>
      <protection/>
    </xf>
    <xf numFmtId="197" fontId="27" fillId="0" borderId="0" xfId="71" applyNumberFormat="1" applyFont="1" applyFill="1" applyAlignment="1">
      <alignment horizontal="center" vertical="center"/>
      <protection/>
    </xf>
    <xf numFmtId="197" fontId="47" fillId="0" borderId="0" xfId="71" applyNumberFormat="1" applyFont="1" applyFill="1">
      <alignment vertical="center"/>
      <protection/>
    </xf>
    <xf numFmtId="197" fontId="131" fillId="0" borderId="0" xfId="71" applyNumberFormat="1" applyFont="1" applyFill="1" applyBorder="1" applyAlignment="1">
      <alignment horizontal="right" vertical="center"/>
      <protection/>
    </xf>
    <xf numFmtId="176" fontId="47" fillId="0" borderId="0" xfId="71" applyFont="1" applyFill="1">
      <alignment vertical="center"/>
      <protection/>
    </xf>
    <xf numFmtId="176" fontId="0" fillId="0" borderId="0" xfId="71" applyFont="1" applyFill="1" applyAlignment="1">
      <alignment horizontal="right"/>
      <protection/>
    </xf>
    <xf numFmtId="202" fontId="44" fillId="0" borderId="0" xfId="71" applyNumberFormat="1" applyFont="1" applyFill="1" applyBorder="1" applyAlignment="1">
      <alignment/>
      <protection/>
    </xf>
    <xf numFmtId="202" fontId="27" fillId="0" borderId="0" xfId="71" applyNumberFormat="1" applyFont="1" applyFill="1" applyBorder="1" applyAlignment="1">
      <alignment/>
      <protection/>
    </xf>
    <xf numFmtId="197" fontId="4" fillId="0" borderId="0" xfId="71" applyNumberFormat="1" applyFont="1" applyFill="1" applyAlignment="1">
      <alignment horizontal="right"/>
      <protection/>
    </xf>
    <xf numFmtId="176" fontId="49" fillId="0" borderId="0" xfId="71" applyFont="1" applyFill="1">
      <alignment vertical="center"/>
      <protection/>
    </xf>
    <xf numFmtId="202" fontId="2" fillId="0" borderId="13" xfId="71" applyNumberFormat="1" applyFont="1" applyFill="1" applyBorder="1" applyAlignment="1">
      <alignment horizontal="center"/>
      <protection/>
    </xf>
    <xf numFmtId="0" fontId="44" fillId="0" borderId="0" xfId="71" applyNumberFormat="1" applyFont="1" applyFill="1" applyAlignment="1">
      <alignment horizontal="right" vertical="center"/>
      <protection/>
    </xf>
    <xf numFmtId="197" fontId="44" fillId="0" borderId="0" xfId="71" applyNumberFormat="1" applyFont="1" applyFill="1" applyAlignment="1">
      <alignment horizontal="right" vertical="center"/>
      <protection/>
    </xf>
    <xf numFmtId="0" fontId="44" fillId="0" borderId="0" xfId="71" applyNumberFormat="1" applyFont="1" applyFill="1">
      <alignment vertical="center"/>
      <protection/>
    </xf>
    <xf numFmtId="176" fontId="2" fillId="0" borderId="0" xfId="71" applyFont="1" applyFill="1" applyAlignment="1">
      <alignment vertical="center"/>
      <protection/>
    </xf>
    <xf numFmtId="176" fontId="2" fillId="0" borderId="0" xfId="71" applyFont="1" applyFill="1" applyBorder="1" applyAlignment="1">
      <alignment vertical="center"/>
      <protection/>
    </xf>
    <xf numFmtId="176" fontId="2" fillId="0" borderId="13" xfId="71" applyFont="1" applyFill="1" applyBorder="1" applyAlignment="1">
      <alignment vertical="center"/>
      <protection/>
    </xf>
    <xf numFmtId="176" fontId="30" fillId="0" borderId="0" xfId="71" applyFont="1" applyFill="1">
      <alignment vertical="center"/>
      <protection/>
    </xf>
    <xf numFmtId="176" fontId="44" fillId="0" borderId="0" xfId="54" applyNumberFormat="1" applyFont="1" applyFill="1" applyBorder="1" applyAlignment="1">
      <alignment horizontal="right" vertical="center"/>
      <protection/>
    </xf>
    <xf numFmtId="197" fontId="44" fillId="0" borderId="0" xfId="71" applyNumberFormat="1" applyFont="1" applyFill="1" applyAlignment="1">
      <alignment horizontal="right"/>
      <protection/>
    </xf>
    <xf numFmtId="0" fontId="44" fillId="0" borderId="0" xfId="54" applyNumberFormat="1" applyFont="1" applyFill="1" applyBorder="1" applyAlignment="1">
      <alignment horizontal="right" vertical="center"/>
      <protection/>
    </xf>
    <xf numFmtId="171" fontId="44" fillId="0" borderId="0" xfId="54" applyNumberFormat="1" applyFont="1" applyFill="1" applyBorder="1" applyAlignment="1">
      <alignment horizontal="right" vertical="center"/>
      <protection/>
    </xf>
    <xf numFmtId="171" fontId="44" fillId="0" borderId="0" xfId="71" applyNumberFormat="1" applyFont="1" applyFill="1" applyAlignment="1">
      <alignment horizontal="right" vertical="center"/>
      <protection/>
    </xf>
    <xf numFmtId="176" fontId="44" fillId="0" borderId="0" xfId="71" applyFont="1" applyFill="1" applyAlignment="1" quotePrefix="1">
      <alignment horizontal="right"/>
      <protection/>
    </xf>
    <xf numFmtId="49" fontId="4" fillId="0" borderId="0" xfId="71" applyNumberFormat="1" applyFont="1" applyFill="1" applyBorder="1" applyAlignment="1">
      <alignment horizontal="right"/>
      <protection/>
    </xf>
    <xf numFmtId="49" fontId="4" fillId="0" borderId="13" xfId="71" applyNumberFormat="1" applyFont="1" applyFill="1" applyBorder="1" applyAlignment="1">
      <alignment horizontal="right"/>
      <protection/>
    </xf>
    <xf numFmtId="197" fontId="46" fillId="0" borderId="0" xfId="71" applyNumberFormat="1" applyFont="1" applyFill="1" applyAlignment="1">
      <alignment horizontal="right" vertical="center"/>
      <protection/>
    </xf>
    <xf numFmtId="176" fontId="46" fillId="0" borderId="0" xfId="71" applyFont="1" applyFill="1">
      <alignment vertical="center"/>
      <protection/>
    </xf>
    <xf numFmtId="176" fontId="132" fillId="0" borderId="0" xfId="71" applyFont="1" applyBorder="1" applyAlignment="1">
      <alignment vertical="center"/>
      <protection/>
    </xf>
    <xf numFmtId="176" fontId="133" fillId="0" borderId="0" xfId="71" applyFont="1" applyAlignment="1">
      <alignment vertical="center"/>
      <protection/>
    </xf>
    <xf numFmtId="197" fontId="51" fillId="0" borderId="0" xfId="71" applyNumberFormat="1" applyFont="1" applyFill="1" applyBorder="1" applyAlignment="1">
      <alignment horizontal="right" vertical="center"/>
      <protection/>
    </xf>
    <xf numFmtId="176" fontId="5" fillId="0" borderId="0" xfId="71">
      <alignment vertical="center"/>
      <protection/>
    </xf>
    <xf numFmtId="176" fontId="52" fillId="0" borderId="0" xfId="71" applyFont="1">
      <alignment vertical="center"/>
      <protection/>
    </xf>
    <xf numFmtId="176" fontId="0" fillId="0" borderId="0" xfId="71" applyFont="1" applyAlignment="1">
      <alignment horizontal="left" vertical="center"/>
      <protection/>
    </xf>
    <xf numFmtId="176" fontId="0" fillId="0" borderId="0" xfId="71" applyFont="1" applyAlignment="1">
      <alignment horizontal="center" vertical="center"/>
      <protection/>
    </xf>
    <xf numFmtId="176" fontId="0" fillId="0" borderId="0" xfId="75" applyFont="1">
      <alignment vertical="center"/>
      <protection/>
    </xf>
    <xf numFmtId="176" fontId="2" fillId="0" borderId="0" xfId="75" applyFont="1" applyBorder="1" applyAlignment="1">
      <alignment vertical="center"/>
      <protection/>
    </xf>
    <xf numFmtId="176" fontId="2" fillId="0" borderId="0" xfId="75" applyFont="1">
      <alignment vertical="center"/>
      <protection/>
    </xf>
    <xf numFmtId="176" fontId="2" fillId="0" borderId="0" xfId="75" applyFont="1" applyBorder="1" applyAlignment="1">
      <alignment horizontal="center" vertical="center"/>
      <protection/>
    </xf>
    <xf numFmtId="202" fontId="2" fillId="0" borderId="0" xfId="71" applyNumberFormat="1" applyFont="1" applyBorder="1" applyAlignment="1">
      <alignment horizontal="center"/>
      <protection/>
    </xf>
    <xf numFmtId="202" fontId="2" fillId="0" borderId="13" xfId="71" applyNumberFormat="1" applyFont="1" applyBorder="1" applyAlignment="1">
      <alignment horizontal="center"/>
      <protection/>
    </xf>
    <xf numFmtId="197" fontId="44" fillId="0" borderId="0" xfId="71" applyNumberFormat="1" applyFont="1" applyAlignment="1">
      <alignment horizontal="right" vertical="center"/>
      <protection/>
    </xf>
    <xf numFmtId="197" fontId="44" fillId="0" borderId="0" xfId="71" applyNumberFormat="1" applyFont="1" applyFill="1">
      <alignment vertical="center"/>
      <protection/>
    </xf>
    <xf numFmtId="176" fontId="2" fillId="0" borderId="0" xfId="71" applyFont="1" applyAlignment="1">
      <alignment vertical="center"/>
      <protection/>
    </xf>
    <xf numFmtId="202" fontId="2" fillId="0" borderId="0" xfId="71" applyNumberFormat="1" applyFont="1" applyBorder="1" applyAlignment="1">
      <alignment/>
      <protection/>
    </xf>
    <xf numFmtId="202" fontId="2" fillId="0" borderId="13" xfId="71" applyNumberFormat="1" applyFont="1" applyBorder="1" applyAlignment="1">
      <alignment/>
      <protection/>
    </xf>
    <xf numFmtId="197" fontId="122" fillId="0" borderId="0" xfId="71" applyNumberFormat="1" applyFont="1" applyFill="1" applyAlignment="1">
      <alignment horizontal="right" vertical="center"/>
      <protection/>
    </xf>
    <xf numFmtId="197" fontId="44" fillId="0" borderId="0" xfId="71" applyNumberFormat="1" applyFont="1" applyFill="1" applyBorder="1" applyAlignment="1">
      <alignment horizontal="right" vertical="center"/>
      <protection/>
    </xf>
    <xf numFmtId="176" fontId="44" fillId="0" borderId="0" xfId="71" applyFont="1">
      <alignment vertical="center"/>
      <protection/>
    </xf>
    <xf numFmtId="204" fontId="122" fillId="0" borderId="0" xfId="71" applyNumberFormat="1" applyFont="1" applyFill="1" applyAlignment="1">
      <alignment/>
      <protection/>
    </xf>
    <xf numFmtId="176" fontId="0" fillId="0" borderId="0" xfId="71" applyFont="1" applyAlignment="1">
      <alignment vertical="center"/>
      <protection/>
    </xf>
    <xf numFmtId="176" fontId="0" fillId="0" borderId="0" xfId="71" applyFont="1" applyFill="1" applyBorder="1" applyAlignment="1">
      <alignment vertical="center"/>
      <protection/>
    </xf>
    <xf numFmtId="176" fontId="0" fillId="0" borderId="13" xfId="71" applyFont="1" applyFill="1" applyBorder="1" applyAlignment="1">
      <alignment vertical="center"/>
      <protection/>
    </xf>
    <xf numFmtId="197" fontId="44" fillId="0" borderId="0" xfId="71" applyNumberFormat="1" applyFont="1">
      <alignment vertical="center"/>
      <protection/>
    </xf>
    <xf numFmtId="176" fontId="2" fillId="0" borderId="0" xfId="75" applyFont="1" applyFill="1">
      <alignment vertical="center"/>
      <protection/>
    </xf>
    <xf numFmtId="176" fontId="44" fillId="0" borderId="0" xfId="71" applyNumberFormat="1" applyFont="1">
      <alignment vertical="center"/>
      <protection/>
    </xf>
    <xf numFmtId="176" fontId="44" fillId="0" borderId="0" xfId="71" applyNumberFormat="1" applyFont="1" applyFill="1">
      <alignment vertical="center"/>
      <protection/>
    </xf>
    <xf numFmtId="176" fontId="0" fillId="0" borderId="0" xfId="71" applyFont="1" applyBorder="1" applyAlignment="1">
      <alignment vertical="center"/>
      <protection/>
    </xf>
    <xf numFmtId="176" fontId="0" fillId="0" borderId="13" xfId="71" applyFont="1" applyBorder="1" applyAlignment="1">
      <alignment vertical="center"/>
      <protection/>
    </xf>
    <xf numFmtId="197" fontId="122" fillId="0" borderId="0" xfId="71" applyNumberFormat="1" applyFont="1" applyFill="1" applyBorder="1" applyAlignment="1">
      <alignment horizontal="right" vertical="center"/>
      <protection/>
    </xf>
    <xf numFmtId="176" fontId="4" fillId="0" borderId="0" xfId="75" applyFont="1" applyFill="1">
      <alignment vertical="center"/>
      <protection/>
    </xf>
    <xf numFmtId="197" fontId="2" fillId="0" borderId="0" xfId="71" applyNumberFormat="1" applyFont="1" applyFill="1" applyBorder="1">
      <alignment vertical="center"/>
      <protection/>
    </xf>
    <xf numFmtId="176" fontId="128" fillId="0" borderId="0" xfId="75" applyFont="1">
      <alignment vertical="center"/>
      <protection/>
    </xf>
    <xf numFmtId="49" fontId="46" fillId="0" borderId="13" xfId="71" applyNumberFormat="1" applyFont="1" applyFill="1" applyBorder="1" applyAlignment="1">
      <alignment horizontal="right"/>
      <protection/>
    </xf>
    <xf numFmtId="197" fontId="46" fillId="0" borderId="0" xfId="71" applyNumberFormat="1" applyFont="1" applyAlignment="1">
      <alignment horizontal="right" vertical="center"/>
      <protection/>
    </xf>
    <xf numFmtId="176" fontId="30" fillId="0" borderId="0" xfId="71" applyFont="1">
      <alignment vertical="center"/>
      <protection/>
    </xf>
    <xf numFmtId="197" fontId="44" fillId="0" borderId="0" xfId="71" applyNumberFormat="1" applyFont="1" applyFill="1" applyBorder="1">
      <alignment vertical="center"/>
      <protection/>
    </xf>
    <xf numFmtId="197" fontId="46" fillId="0" borderId="0" xfId="54" applyNumberFormat="1" applyFont="1" applyFill="1" applyAlignment="1">
      <alignment horizontal="right" vertical="center"/>
      <protection/>
    </xf>
    <xf numFmtId="197" fontId="46" fillId="0" borderId="0" xfId="71" applyNumberFormat="1" applyFont="1" applyFill="1">
      <alignment vertical="center"/>
      <protection/>
    </xf>
    <xf numFmtId="176" fontId="2" fillId="0" borderId="0" xfId="71" applyFont="1" applyBorder="1" applyAlignment="1">
      <alignment vertical="center"/>
      <protection/>
    </xf>
    <xf numFmtId="176" fontId="2" fillId="0" borderId="0" xfId="71" applyNumberFormat="1" applyFont="1" applyFill="1" applyAlignment="1">
      <alignment horizontal="right" vertical="center"/>
      <protection/>
    </xf>
    <xf numFmtId="176" fontId="2" fillId="0" borderId="0" xfId="71" applyNumberFormat="1" applyFont="1" applyFill="1" applyAlignment="1">
      <alignment horizontal="right"/>
      <protection/>
    </xf>
    <xf numFmtId="173" fontId="122" fillId="0" borderId="0" xfId="71" applyNumberFormat="1" applyFont="1" applyFill="1" applyBorder="1" applyAlignment="1">
      <alignment/>
      <protection/>
    </xf>
    <xf numFmtId="197" fontId="122" fillId="0" borderId="0" xfId="71" applyNumberFormat="1" applyFont="1" applyFill="1" applyAlignment="1">
      <alignment horizontal="right"/>
      <protection/>
    </xf>
    <xf numFmtId="176" fontId="126" fillId="0" borderId="0" xfId="75" applyFont="1">
      <alignment vertical="center"/>
      <protection/>
    </xf>
    <xf numFmtId="176" fontId="0" fillId="0" borderId="0" xfId="71" applyFont="1" applyAlignment="1">
      <alignment/>
      <protection/>
    </xf>
    <xf numFmtId="176" fontId="2" fillId="0" borderId="0" xfId="75" applyFont="1" applyBorder="1">
      <alignment vertical="center"/>
      <protection/>
    </xf>
    <xf numFmtId="176" fontId="0" fillId="0" borderId="11" xfId="71" applyFont="1" applyBorder="1">
      <alignment vertical="center"/>
      <protection/>
    </xf>
    <xf numFmtId="176" fontId="4" fillId="0" borderId="0" xfId="71" applyFont="1" applyAlignment="1">
      <alignment horizontal="center" vertical="center"/>
      <protection/>
    </xf>
    <xf numFmtId="176" fontId="4" fillId="0" borderId="0" xfId="71" applyFont="1" applyBorder="1">
      <alignment vertical="center"/>
      <protection/>
    </xf>
    <xf numFmtId="176" fontId="2" fillId="0" borderId="0" xfId="71" applyNumberFormat="1" applyFont="1" applyFill="1" applyAlignment="1">
      <alignment vertical="center"/>
      <protection/>
    </xf>
    <xf numFmtId="176" fontId="2" fillId="0" borderId="0" xfId="71" applyFont="1" applyBorder="1">
      <alignment vertical="center"/>
      <protection/>
    </xf>
    <xf numFmtId="176" fontId="4" fillId="0" borderId="0" xfId="48" applyNumberFormat="1" applyFont="1" applyFill="1" applyAlignment="1">
      <alignment vertical="center"/>
      <protection/>
    </xf>
    <xf numFmtId="49" fontId="4" fillId="0" borderId="0" xfId="71" applyNumberFormat="1" applyFont="1" applyBorder="1" applyAlignment="1">
      <alignment horizontal="right"/>
      <protection/>
    </xf>
    <xf numFmtId="49" fontId="4" fillId="0" borderId="13" xfId="71" applyNumberFormat="1" applyFont="1" applyBorder="1" applyAlignment="1">
      <alignment horizontal="right"/>
      <protection/>
    </xf>
    <xf numFmtId="176" fontId="4" fillId="0" borderId="0" xfId="71" applyNumberFormat="1" applyFont="1" applyFill="1" applyAlignment="1">
      <alignment vertical="center"/>
      <protection/>
    </xf>
    <xf numFmtId="197" fontId="46" fillId="0" borderId="0" xfId="71" applyNumberFormat="1" applyFont="1" applyAlignment="1">
      <alignment vertical="center"/>
      <protection/>
    </xf>
    <xf numFmtId="176" fontId="0" fillId="0" borderId="0" xfId="71" applyFont="1" applyBorder="1" applyAlignment="1">
      <alignment horizontal="center" vertical="center"/>
      <protection/>
    </xf>
    <xf numFmtId="176" fontId="0" fillId="0" borderId="0" xfId="71" applyFont="1" applyFill="1" applyBorder="1" applyAlignment="1">
      <alignment horizontal="center" vertical="center"/>
      <protection/>
    </xf>
    <xf numFmtId="176" fontId="0" fillId="0" borderId="0" xfId="71" applyFont="1" applyFill="1" applyAlignment="1">
      <alignment horizontal="center" vertical="center"/>
      <protection/>
    </xf>
    <xf numFmtId="176" fontId="134" fillId="0" borderId="0" xfId="71" applyFont="1">
      <alignment vertical="center"/>
      <protection/>
    </xf>
    <xf numFmtId="197" fontId="4" fillId="0" borderId="0" xfId="71" applyNumberFormat="1" applyFont="1" applyFill="1" applyBorder="1">
      <alignment vertical="center"/>
      <protection/>
    </xf>
    <xf numFmtId="197" fontId="4" fillId="0" borderId="0" xfId="71" applyNumberFormat="1" applyFont="1" applyFill="1">
      <alignment vertical="center"/>
      <protection/>
    </xf>
    <xf numFmtId="176" fontId="1" fillId="0" borderId="15" xfId="71" applyFont="1" applyFill="1" applyBorder="1" applyAlignment="1">
      <alignment horizontal="center"/>
      <protection/>
    </xf>
    <xf numFmtId="176" fontId="135" fillId="0" borderId="0" xfId="71" applyFont="1">
      <alignment vertical="center"/>
      <protection/>
    </xf>
    <xf numFmtId="175" fontId="2" fillId="0" borderId="0" xfId="71" applyNumberFormat="1" applyFont="1" applyAlignment="1">
      <alignment/>
      <protection/>
    </xf>
    <xf numFmtId="176" fontId="2" fillId="0" borderId="13" xfId="71" applyFont="1" applyBorder="1">
      <alignment vertical="center"/>
      <protection/>
    </xf>
    <xf numFmtId="176" fontId="2" fillId="0" borderId="0" xfId="71" applyNumberFormat="1" applyFont="1" applyFill="1" applyAlignment="1">
      <alignment/>
      <protection/>
    </xf>
    <xf numFmtId="176" fontId="4" fillId="0" borderId="0" xfId="71" applyNumberFormat="1" applyFont="1" applyFill="1" applyAlignment="1">
      <alignment/>
      <protection/>
    </xf>
    <xf numFmtId="175" fontId="2" fillId="0" borderId="0" xfId="71" applyNumberFormat="1" applyFont="1" applyAlignment="1">
      <alignment vertical="center"/>
      <protection/>
    </xf>
    <xf numFmtId="176" fontId="2" fillId="0" borderId="0" xfId="71" applyNumberFormat="1" applyFont="1" applyFill="1">
      <alignment vertical="center"/>
      <protection/>
    </xf>
    <xf numFmtId="175" fontId="2" fillId="0" borderId="0" xfId="71" applyNumberFormat="1" applyFont="1" applyAlignment="1">
      <alignment horizontal="left" vertical="center"/>
      <protection/>
    </xf>
    <xf numFmtId="176" fontId="122" fillId="0" borderId="0" xfId="71" applyFont="1">
      <alignment vertical="center"/>
      <protection/>
    </xf>
    <xf numFmtId="0" fontId="4" fillId="0" borderId="0" xfId="71" applyNumberFormat="1" applyFont="1" applyAlignment="1">
      <alignment horizontal="right" vertical="center"/>
      <protection/>
    </xf>
    <xf numFmtId="176" fontId="4" fillId="0" borderId="17" xfId="48" applyNumberFormat="1" applyFont="1" applyFill="1" applyBorder="1">
      <alignment vertical="center"/>
      <protection/>
    </xf>
    <xf numFmtId="176" fontId="136" fillId="0" borderId="0" xfId="71" applyFont="1">
      <alignment vertical="center"/>
      <protection/>
    </xf>
    <xf numFmtId="176" fontId="11" fillId="0" borderId="0" xfId="71" applyFont="1" applyFill="1">
      <alignment vertical="center"/>
      <protection/>
    </xf>
    <xf numFmtId="168" fontId="2" fillId="0" borderId="0" xfId="71" applyNumberFormat="1" applyFont="1" applyFill="1">
      <alignment vertical="center"/>
      <protection/>
    </xf>
    <xf numFmtId="197" fontId="2" fillId="0" borderId="0" xfId="71" applyNumberFormat="1" applyFont="1" applyFill="1">
      <alignment vertical="center"/>
      <protection/>
    </xf>
    <xf numFmtId="168" fontId="2" fillId="0" borderId="0" xfId="71" applyNumberFormat="1" applyFont="1" applyFill="1" applyAlignment="1" quotePrefix="1">
      <alignment horizontal="right"/>
      <protection/>
    </xf>
    <xf numFmtId="176" fontId="2" fillId="0" borderId="0" xfId="71" applyFont="1" applyFill="1" applyAlignment="1" quotePrefix="1">
      <alignment horizontal="right"/>
      <protection/>
    </xf>
    <xf numFmtId="176" fontId="4" fillId="0" borderId="0" xfId="71" applyFont="1" applyFill="1" applyAlignment="1">
      <alignment horizontal="right"/>
      <protection/>
    </xf>
    <xf numFmtId="176" fontId="1" fillId="0" borderId="0" xfId="71" applyFont="1">
      <alignment vertical="center"/>
      <protection/>
    </xf>
    <xf numFmtId="176" fontId="0" fillId="0" borderId="19" xfId="71" applyFont="1" applyBorder="1" applyAlignment="1">
      <alignment horizontal="center" vertical="center" wrapText="1"/>
      <protection/>
    </xf>
    <xf numFmtId="176" fontId="0" fillId="0" borderId="18" xfId="71" applyFont="1" applyBorder="1" applyAlignment="1">
      <alignment horizontal="center" vertical="center" wrapText="1"/>
      <protection/>
    </xf>
    <xf numFmtId="176" fontId="23" fillId="0" borderId="0" xfId="71" applyFont="1">
      <alignment vertical="center"/>
      <protection/>
    </xf>
    <xf numFmtId="175" fontId="38" fillId="0" borderId="0" xfId="71" applyNumberFormat="1" applyFont="1" applyBorder="1" applyAlignment="1">
      <alignment horizontal="center" vertical="top" wrapText="1"/>
      <protection/>
    </xf>
    <xf numFmtId="175" fontId="38" fillId="0" borderId="0" xfId="71" applyNumberFormat="1" applyFont="1" applyAlignment="1">
      <alignment horizontal="center" vertical="top" wrapText="1"/>
      <protection/>
    </xf>
    <xf numFmtId="206" fontId="53" fillId="0" borderId="0" xfId="71" applyNumberFormat="1" applyFont="1" applyAlignment="1" quotePrefix="1">
      <alignment horizontal="right" vertical="center"/>
      <protection/>
    </xf>
    <xf numFmtId="206" fontId="53" fillId="0" borderId="0" xfId="71" applyNumberFormat="1" applyFont="1" applyAlignment="1">
      <alignment horizontal="right" vertical="center"/>
      <protection/>
    </xf>
    <xf numFmtId="176" fontId="38" fillId="0" borderId="0" xfId="71" applyFont="1" applyAlignment="1" quotePrefix="1">
      <alignment horizontal="right" vertical="center"/>
      <protection/>
    </xf>
    <xf numFmtId="0" fontId="38" fillId="0" borderId="0" xfId="71" applyNumberFormat="1" applyFont="1" applyBorder="1" applyAlignment="1">
      <alignment horizontal="center" vertical="top" wrapText="1"/>
      <protection/>
    </xf>
    <xf numFmtId="207" fontId="38" fillId="0" borderId="0" xfId="71" applyNumberFormat="1" applyFont="1" applyBorder="1" applyAlignment="1">
      <alignment horizontal="left" vertical="top" wrapText="1"/>
      <protection/>
    </xf>
    <xf numFmtId="176" fontId="0" fillId="0" borderId="26" xfId="71" applyFont="1" applyBorder="1" applyAlignment="1">
      <alignment horizontal="center" vertical="center"/>
      <protection/>
    </xf>
    <xf numFmtId="176" fontId="0" fillId="0" borderId="10" xfId="71" applyFont="1" applyBorder="1" applyAlignment="1">
      <alignment horizontal="center" vertical="center" wrapText="1"/>
      <protection/>
    </xf>
    <xf numFmtId="176" fontId="0" fillId="0" borderId="0" xfId="71" applyFont="1" applyAlignment="1">
      <alignment horizontal="center"/>
      <protection/>
    </xf>
    <xf numFmtId="176" fontId="0" fillId="0" borderId="0" xfId="71" applyFont="1" applyAlignment="1">
      <alignment horizontal="right"/>
      <protection/>
    </xf>
    <xf numFmtId="176" fontId="0" fillId="0" borderId="0" xfId="71" applyFont="1" applyAlignment="1">
      <alignment horizontal="center" vertical="center" wrapText="1"/>
      <protection/>
    </xf>
    <xf numFmtId="176" fontId="0" fillId="0" borderId="11" xfId="71" applyFont="1" applyBorder="1" applyAlignment="1">
      <alignment horizontal="center" vertical="center"/>
      <protection/>
    </xf>
    <xf numFmtId="175" fontId="38" fillId="0" borderId="0" xfId="71" applyNumberFormat="1" applyFont="1" applyBorder="1" applyAlignment="1">
      <alignment horizontal="left" vertical="top" wrapText="1"/>
      <protection/>
    </xf>
    <xf numFmtId="176" fontId="14" fillId="0" borderId="0" xfId="71" applyFont="1" applyBorder="1" applyAlignment="1">
      <alignment horizontal="center" vertical="center"/>
      <protection/>
    </xf>
    <xf numFmtId="176" fontId="38" fillId="0" borderId="0" xfId="71" applyFont="1" applyAlignment="1">
      <alignment horizontal="center" vertical="center" wrapText="1"/>
      <protection/>
    </xf>
    <xf numFmtId="176" fontId="38" fillId="0" borderId="0" xfId="71" applyFont="1" applyBorder="1" applyAlignment="1">
      <alignment horizontal="center" vertical="center"/>
      <protection/>
    </xf>
    <xf numFmtId="176" fontId="38" fillId="0" borderId="0" xfId="71" applyFont="1" applyBorder="1" applyAlignment="1">
      <alignment horizontal="center" vertical="center" wrapText="1"/>
      <protection/>
    </xf>
    <xf numFmtId="176" fontId="53" fillId="0" borderId="0" xfId="71" applyFont="1" applyBorder="1">
      <alignment vertical="center"/>
      <protection/>
    </xf>
    <xf numFmtId="206" fontId="53" fillId="0" borderId="0" xfId="71" applyNumberFormat="1" applyFont="1" applyFill="1" applyAlignment="1">
      <alignment horizontal="right" vertical="center"/>
      <protection/>
    </xf>
    <xf numFmtId="206" fontId="53" fillId="0" borderId="0" xfId="71" applyNumberFormat="1" applyFont="1" applyAlignment="1">
      <alignment vertical="center"/>
      <protection/>
    </xf>
    <xf numFmtId="176" fontId="36" fillId="0" borderId="13" xfId="71" applyFont="1" applyBorder="1" applyAlignment="1">
      <alignment horizontal="center" vertical="top"/>
      <protection/>
    </xf>
    <xf numFmtId="176" fontId="36" fillId="0" borderId="0" xfId="71" applyFont="1" applyFill="1">
      <alignment vertical="center"/>
      <protection/>
    </xf>
    <xf numFmtId="206" fontId="55" fillId="0" borderId="0" xfId="71" applyNumberFormat="1" applyFont="1" applyAlignment="1">
      <alignment horizontal="right" vertical="center"/>
      <protection/>
    </xf>
    <xf numFmtId="176" fontId="36" fillId="0" borderId="0" xfId="71" applyFont="1" applyFill="1" applyAlignment="1" quotePrefix="1">
      <alignment horizontal="right" vertical="center"/>
      <protection/>
    </xf>
    <xf numFmtId="176" fontId="56" fillId="0" borderId="0" xfId="71" applyFont="1">
      <alignment vertical="center"/>
      <protection/>
    </xf>
    <xf numFmtId="0" fontId="38" fillId="0" borderId="0" xfId="71" applyNumberFormat="1" applyFont="1" applyAlignment="1">
      <alignment horizontal="center" vertical="top" wrapText="1"/>
      <protection/>
    </xf>
    <xf numFmtId="207" fontId="36" fillId="0" borderId="0" xfId="71" applyNumberFormat="1" applyFont="1" applyBorder="1" applyAlignment="1">
      <alignment horizontal="left" vertical="top" wrapText="1"/>
      <protection/>
    </xf>
    <xf numFmtId="176" fontId="0" fillId="0" borderId="0" xfId="71" applyFont="1" applyFill="1" applyAlignment="1">
      <alignment vertical="center"/>
      <protection/>
    </xf>
    <xf numFmtId="208" fontId="0" fillId="0" borderId="0" xfId="71" applyNumberFormat="1" applyFont="1">
      <alignment vertical="center"/>
      <protection/>
    </xf>
    <xf numFmtId="171" fontId="36" fillId="0" borderId="0" xfId="71" applyNumberFormat="1" applyFont="1" applyAlignment="1">
      <alignment horizontal="right" vertical="center"/>
      <protection/>
    </xf>
    <xf numFmtId="176" fontId="36" fillId="0" borderId="0" xfId="71" applyFont="1" applyAlignment="1" quotePrefix="1">
      <alignment horizontal="right" vertical="center"/>
      <protection/>
    </xf>
    <xf numFmtId="175" fontId="36" fillId="0" borderId="0" xfId="71" applyNumberFormat="1" applyFont="1" applyBorder="1" applyAlignment="1">
      <alignment horizontal="center" vertical="top" wrapText="1"/>
      <protection/>
    </xf>
    <xf numFmtId="170" fontId="36" fillId="0" borderId="13" xfId="71" applyNumberFormat="1" applyFont="1" applyBorder="1" applyAlignment="1">
      <alignment horizontal="centerContinuous" vertical="top"/>
      <protection/>
    </xf>
    <xf numFmtId="175" fontId="36" fillId="0" borderId="0" xfId="71" applyNumberFormat="1" applyFont="1" applyBorder="1" applyAlignment="1">
      <alignment horizontal="left" vertical="top" wrapText="1"/>
      <protection/>
    </xf>
    <xf numFmtId="175" fontId="36" fillId="0" borderId="0" xfId="71" applyNumberFormat="1" applyFont="1" applyAlignment="1">
      <alignment horizontal="center" vertical="top" wrapText="1"/>
      <protection/>
    </xf>
    <xf numFmtId="176" fontId="36" fillId="0" borderId="13" xfId="71" applyFont="1" applyBorder="1" applyAlignment="1">
      <alignment horizontal="centerContinuous" vertical="top"/>
      <protection/>
    </xf>
    <xf numFmtId="175" fontId="36" fillId="0" borderId="0" xfId="71" applyNumberFormat="1" applyFont="1" applyAlignment="1">
      <alignment horizontal="left" vertical="top" wrapText="1"/>
      <protection/>
    </xf>
    <xf numFmtId="176" fontId="17" fillId="0" borderId="0" xfId="71" applyFont="1">
      <alignment vertical="center"/>
      <protection/>
    </xf>
    <xf numFmtId="206" fontId="57" fillId="0" borderId="0" xfId="71" applyNumberFormat="1" applyFont="1" applyAlignment="1" quotePrefix="1">
      <alignment horizontal="right" vertical="center"/>
      <protection/>
    </xf>
    <xf numFmtId="206" fontId="57" fillId="0" borderId="0" xfId="71" applyNumberFormat="1" applyFont="1" applyAlignment="1">
      <alignment horizontal="right" vertical="center"/>
      <protection/>
    </xf>
    <xf numFmtId="176" fontId="28" fillId="0" borderId="0" xfId="71" applyFont="1">
      <alignment vertical="center"/>
      <protection/>
    </xf>
    <xf numFmtId="176" fontId="16" fillId="0" borderId="0" xfId="71" applyFont="1" applyFill="1">
      <alignment vertical="center"/>
      <protection/>
    </xf>
    <xf numFmtId="206" fontId="58" fillId="0" borderId="0" xfId="71" applyNumberFormat="1" applyFont="1" applyAlignment="1">
      <alignment horizontal="right" vertical="center"/>
      <protection/>
    </xf>
    <xf numFmtId="0" fontId="17" fillId="0" borderId="0" xfId="71" applyNumberFormat="1" applyFont="1" applyAlignment="1">
      <alignment vertical="center" wrapText="1"/>
      <protection/>
    </xf>
    <xf numFmtId="175" fontId="59" fillId="0" borderId="0" xfId="71" applyNumberFormat="1" applyFont="1" applyBorder="1" applyAlignment="1">
      <alignment horizontal="left" vertical="top" wrapText="1"/>
      <protection/>
    </xf>
    <xf numFmtId="176" fontId="59" fillId="0" borderId="0" xfId="71" applyFont="1" applyBorder="1" applyAlignment="1">
      <alignment horizontal="centerContinuous" vertical="top"/>
      <protection/>
    </xf>
    <xf numFmtId="176" fontId="59" fillId="0" borderId="0" xfId="71" applyFont="1" applyBorder="1">
      <alignment vertical="center"/>
      <protection/>
    </xf>
    <xf numFmtId="206" fontId="60" fillId="0" borderId="0" xfId="71" applyNumberFormat="1" applyFont="1" applyAlignment="1">
      <alignment horizontal="right" vertical="top"/>
      <protection/>
    </xf>
    <xf numFmtId="181" fontId="59" fillId="0" borderId="0" xfId="71" applyNumberFormat="1" applyFont="1" applyAlignment="1">
      <alignment horizontal="right" vertical="top"/>
      <protection/>
    </xf>
    <xf numFmtId="176" fontId="59" fillId="0" borderId="0" xfId="71" applyFont="1">
      <alignment vertical="center"/>
      <protection/>
    </xf>
    <xf numFmtId="176" fontId="17" fillId="0" borderId="0" xfId="71" applyFont="1" applyAlignment="1">
      <alignment vertical="center"/>
      <protection/>
    </xf>
    <xf numFmtId="175" fontId="59" fillId="0" borderId="0" xfId="71" applyNumberFormat="1" applyFont="1" applyBorder="1" applyAlignment="1">
      <alignment horizontal="center" vertical="top" wrapText="1"/>
      <protection/>
    </xf>
    <xf numFmtId="170" fontId="59" fillId="0" borderId="0" xfId="71" applyNumberFormat="1" applyFont="1" applyBorder="1" applyAlignment="1">
      <alignment horizontal="centerContinuous" vertical="top"/>
      <protection/>
    </xf>
    <xf numFmtId="176" fontId="38" fillId="0" borderId="0" xfId="71" applyFont="1" applyAlignment="1">
      <alignment horizontal="left" vertical="center"/>
      <protection/>
    </xf>
    <xf numFmtId="206" fontId="53" fillId="0" borderId="0" xfId="71" applyNumberFormat="1" applyFont="1" applyAlignment="1">
      <alignment horizontal="right" vertical="top"/>
      <protection/>
    </xf>
    <xf numFmtId="176" fontId="36" fillId="0" borderId="13" xfId="71" applyFont="1" applyBorder="1" applyAlignment="1">
      <alignment horizontal="center" vertical="center"/>
      <protection/>
    </xf>
    <xf numFmtId="209" fontId="55" fillId="0" borderId="0" xfId="71" applyNumberFormat="1" applyFont="1" applyFill="1" applyAlignment="1">
      <alignment horizontal="right" vertical="center"/>
      <protection/>
    </xf>
    <xf numFmtId="176" fontId="36" fillId="0" borderId="0" xfId="71" applyFont="1" applyFill="1" applyAlignment="1">
      <alignment vertical="center"/>
      <protection/>
    </xf>
    <xf numFmtId="198" fontId="36" fillId="0" borderId="0" xfId="71" applyNumberFormat="1" applyFont="1">
      <alignment vertical="center"/>
      <protection/>
    </xf>
    <xf numFmtId="206" fontId="55" fillId="0" borderId="0" xfId="71" applyNumberFormat="1" applyFont="1" applyFill="1" applyBorder="1" applyAlignment="1">
      <alignment horizontal="right" vertical="center"/>
      <protection/>
    </xf>
    <xf numFmtId="176" fontId="38" fillId="0" borderId="0" xfId="71" applyNumberFormat="1" applyFont="1" applyAlignment="1">
      <alignment horizontal="left" vertical="top" wrapText="1"/>
      <protection/>
    </xf>
    <xf numFmtId="175" fontId="38" fillId="0" borderId="0" xfId="71" applyNumberFormat="1" applyFont="1" applyAlignment="1">
      <alignment vertical="top" wrapText="1"/>
      <protection/>
    </xf>
    <xf numFmtId="175" fontId="38" fillId="0" borderId="0" xfId="71" applyNumberFormat="1" applyFont="1" applyAlignment="1">
      <alignment vertical="center" wrapText="1"/>
      <protection/>
    </xf>
    <xf numFmtId="178" fontId="53" fillId="0" borderId="0" xfId="71" applyNumberFormat="1" applyFont="1" applyAlignment="1" quotePrefix="1">
      <alignment horizontal="right" vertical="center"/>
      <protection/>
    </xf>
    <xf numFmtId="206" fontId="38" fillId="0" borderId="0" xfId="71" applyNumberFormat="1" applyFont="1" applyFill="1" applyBorder="1" applyAlignment="1">
      <alignment horizontal="right" vertical="center"/>
      <protection/>
    </xf>
    <xf numFmtId="175" fontId="38" fillId="0" borderId="0" xfId="71" applyNumberFormat="1" applyFont="1" applyBorder="1" applyAlignment="1">
      <alignment vertical="top" wrapText="1"/>
      <protection/>
    </xf>
    <xf numFmtId="175" fontId="38" fillId="0" borderId="0" xfId="71" applyNumberFormat="1" applyFont="1" applyAlignment="1">
      <alignment horizontal="left" vertical="top" wrapText="1"/>
      <protection/>
    </xf>
    <xf numFmtId="176" fontId="16" fillId="0" borderId="0" xfId="71" applyFont="1">
      <alignment vertical="center"/>
      <protection/>
    </xf>
    <xf numFmtId="207" fontId="36" fillId="0" borderId="0" xfId="71" applyNumberFormat="1" applyFont="1" applyBorder="1" applyAlignment="1">
      <alignment horizontal="left" vertical="center" wrapText="1"/>
      <protection/>
    </xf>
    <xf numFmtId="175" fontId="36" fillId="0" borderId="0" xfId="71" applyNumberFormat="1" applyFont="1" applyAlignment="1">
      <alignment vertical="center" wrapText="1"/>
      <protection/>
    </xf>
    <xf numFmtId="175" fontId="36" fillId="0" borderId="13" xfId="71" applyNumberFormat="1" applyFont="1" applyBorder="1" applyAlignment="1">
      <alignment horizontal="center" vertical="top" wrapText="1"/>
      <protection/>
    </xf>
    <xf numFmtId="175" fontId="36" fillId="0" borderId="0" xfId="71" applyNumberFormat="1" applyFont="1" applyBorder="1" applyAlignment="1">
      <alignment vertical="center" wrapText="1"/>
      <protection/>
    </xf>
    <xf numFmtId="206" fontId="0" fillId="0" borderId="0" xfId="71" applyNumberFormat="1" applyFont="1" applyFill="1" applyAlignment="1">
      <alignment horizontal="right" vertical="center"/>
      <protection/>
    </xf>
    <xf numFmtId="171" fontId="0" fillId="0" borderId="0" xfId="71" applyNumberFormat="1" applyFont="1" applyAlignment="1">
      <alignment horizontal="right" vertical="center"/>
      <protection/>
    </xf>
    <xf numFmtId="208" fontId="0" fillId="0" borderId="0" xfId="71" applyNumberFormat="1" applyFont="1" applyAlignment="1">
      <alignment horizontal="right" vertical="center"/>
      <protection/>
    </xf>
    <xf numFmtId="171" fontId="0" fillId="0" borderId="0" xfId="71" applyNumberFormat="1" applyFont="1" applyBorder="1" applyAlignment="1">
      <alignment vertical="center"/>
      <protection/>
    </xf>
    <xf numFmtId="171" fontId="0" fillId="0" borderId="0" xfId="71" applyNumberFormat="1" applyFont="1">
      <alignment vertical="center"/>
      <protection/>
    </xf>
    <xf numFmtId="176" fontId="36" fillId="0" borderId="0" xfId="71" applyFont="1" applyAlignment="1">
      <alignment vertical="center"/>
      <protection/>
    </xf>
    <xf numFmtId="176" fontId="16" fillId="0" borderId="13" xfId="71" applyFont="1" applyBorder="1">
      <alignment vertical="center"/>
      <protection/>
    </xf>
    <xf numFmtId="208" fontId="16" fillId="0" borderId="0" xfId="71" applyNumberFormat="1" applyFont="1" applyAlignment="1">
      <alignment horizontal="right" vertical="top"/>
      <protection/>
    </xf>
    <xf numFmtId="171" fontId="1" fillId="0" borderId="0" xfId="71" applyNumberFormat="1" applyFont="1">
      <alignment vertical="center"/>
      <protection/>
    </xf>
    <xf numFmtId="208" fontId="1" fillId="0" borderId="0" xfId="71" applyNumberFormat="1" applyFont="1" applyAlignment="1">
      <alignment horizontal="right" vertical="top"/>
      <protection/>
    </xf>
    <xf numFmtId="208" fontId="1" fillId="0" borderId="0" xfId="71" applyNumberFormat="1" applyFont="1">
      <alignment vertical="center"/>
      <protection/>
    </xf>
    <xf numFmtId="207" fontId="16" fillId="0" borderId="0" xfId="71" applyNumberFormat="1" applyFont="1" applyBorder="1" applyAlignment="1">
      <alignment horizontal="right" vertical="top" wrapText="1"/>
      <protection/>
    </xf>
    <xf numFmtId="209" fontId="58" fillId="0" borderId="0" xfId="71" applyNumberFormat="1" applyFont="1" applyFill="1" applyAlignment="1">
      <alignment horizontal="right" vertical="center"/>
      <protection/>
    </xf>
    <xf numFmtId="176" fontId="16" fillId="0" borderId="0" xfId="71" applyFont="1" applyFill="1" applyAlignment="1">
      <alignment vertical="center"/>
      <protection/>
    </xf>
    <xf numFmtId="198" fontId="16" fillId="0" borderId="0" xfId="71" applyNumberFormat="1" applyFont="1">
      <alignment vertical="center"/>
      <protection/>
    </xf>
    <xf numFmtId="206" fontId="58" fillId="0" borderId="0" xfId="71" applyNumberFormat="1" applyFont="1" applyFill="1" applyBorder="1" applyAlignment="1">
      <alignment horizontal="right" vertical="center"/>
      <protection/>
    </xf>
    <xf numFmtId="176" fontId="61" fillId="0" borderId="0" xfId="71" applyFont="1" applyBorder="1" applyAlignment="1">
      <alignment horizontal="center" vertical="center"/>
      <protection/>
    </xf>
    <xf numFmtId="176" fontId="59" fillId="0" borderId="0" xfId="71" applyFont="1" applyAlignment="1">
      <alignment horizontal="left" vertical="center"/>
      <protection/>
    </xf>
    <xf numFmtId="176" fontId="53" fillId="0" borderId="0" xfId="71" applyFont="1">
      <alignment vertical="center"/>
      <protection/>
    </xf>
    <xf numFmtId="206" fontId="57" fillId="0" borderId="0" xfId="71" applyNumberFormat="1" applyFont="1" applyAlignment="1">
      <alignment horizontal="right" vertical="top"/>
      <protection/>
    </xf>
    <xf numFmtId="0" fontId="38" fillId="0" borderId="0" xfId="71" applyNumberFormat="1" applyFont="1" applyBorder="1" applyAlignment="1">
      <alignment vertical="top" wrapText="1"/>
      <protection/>
    </xf>
    <xf numFmtId="176" fontId="36" fillId="0" borderId="0" xfId="71" applyFont="1" applyAlignment="1">
      <alignment horizontal="center" vertical="center" wrapText="1"/>
      <protection/>
    </xf>
    <xf numFmtId="171" fontId="36" fillId="0" borderId="0" xfId="71" applyNumberFormat="1" applyFont="1" applyAlignment="1">
      <alignment vertical="center"/>
      <protection/>
    </xf>
    <xf numFmtId="208" fontId="55" fillId="0" borderId="0" xfId="71" applyNumberFormat="1" applyFont="1" applyAlignment="1">
      <alignment horizontal="right" vertical="center"/>
      <protection/>
    </xf>
    <xf numFmtId="0" fontId="38" fillId="0" borderId="0" xfId="71" applyNumberFormat="1" applyFont="1" applyAlignment="1">
      <alignment horizontal="left" vertical="center"/>
      <protection/>
    </xf>
    <xf numFmtId="176" fontId="17" fillId="0" borderId="0" xfId="71" applyFont="1" applyAlignment="1">
      <alignment horizontal="left" vertical="center"/>
      <protection/>
    </xf>
    <xf numFmtId="171" fontId="16" fillId="0" borderId="0" xfId="71" applyNumberFormat="1" applyFont="1" applyAlignment="1">
      <alignment vertical="center"/>
      <protection/>
    </xf>
    <xf numFmtId="209" fontId="0" fillId="0" borderId="0" xfId="71" applyNumberFormat="1" applyFont="1" applyFill="1" applyAlignment="1">
      <alignment horizontal="right" vertical="center"/>
      <protection/>
    </xf>
    <xf numFmtId="0" fontId="17" fillId="0" borderId="0" xfId="71" applyNumberFormat="1" applyFont="1" applyAlignment="1">
      <alignment horizontal="left" vertical="center"/>
      <protection/>
    </xf>
    <xf numFmtId="0" fontId="38" fillId="0" borderId="0" xfId="71" applyNumberFormat="1" applyFont="1">
      <alignment vertical="center"/>
      <protection/>
    </xf>
    <xf numFmtId="176" fontId="36" fillId="0" borderId="0" xfId="71" applyFont="1" applyAlignment="1">
      <alignment horizontal="left" vertical="center"/>
      <protection/>
    </xf>
    <xf numFmtId="208" fontId="62" fillId="0" borderId="0" xfId="71" applyNumberFormat="1" applyFont="1">
      <alignment vertical="center"/>
      <protection/>
    </xf>
    <xf numFmtId="176" fontId="17" fillId="0" borderId="0" xfId="71" applyFont="1" applyAlignment="1">
      <alignment horizontal="right" vertical="center"/>
      <protection/>
    </xf>
    <xf numFmtId="168" fontId="53" fillId="0" borderId="0" xfId="71" applyNumberFormat="1" applyFont="1" applyAlignment="1">
      <alignment horizontal="right" vertical="center"/>
      <protection/>
    </xf>
    <xf numFmtId="176" fontId="16" fillId="0" borderId="0" xfId="71" applyFont="1" applyAlignment="1">
      <alignment horizontal="right" vertical="center"/>
      <protection/>
    </xf>
    <xf numFmtId="178" fontId="57" fillId="0" borderId="0" xfId="71" applyNumberFormat="1" applyFont="1" applyAlignment="1" quotePrefix="1">
      <alignment horizontal="right" vertical="center"/>
      <protection/>
    </xf>
    <xf numFmtId="176" fontId="60" fillId="0" borderId="0" xfId="71" applyFont="1">
      <alignment vertical="center"/>
      <protection/>
    </xf>
    <xf numFmtId="206" fontId="63" fillId="0" borderId="0" xfId="71" applyNumberFormat="1" applyFont="1" applyAlignment="1">
      <alignment horizontal="right" vertical="top"/>
      <protection/>
    </xf>
    <xf numFmtId="176" fontId="14" fillId="0" borderId="0" xfId="71" applyFont="1" applyAlignment="1">
      <alignment horizontal="center" vertical="center"/>
      <protection/>
    </xf>
    <xf numFmtId="178" fontId="65" fillId="0" borderId="0" xfId="71" applyNumberFormat="1" applyFont="1">
      <alignment vertical="center"/>
      <protection/>
    </xf>
    <xf numFmtId="176" fontId="5" fillId="0" borderId="0" xfId="71" applyFont="1" applyAlignment="1">
      <alignment horizontal="center" vertical="center"/>
      <protection/>
    </xf>
    <xf numFmtId="178" fontId="5" fillId="0" borderId="0" xfId="71" applyNumberFormat="1" applyFont="1">
      <alignment vertical="center"/>
      <protection/>
    </xf>
    <xf numFmtId="176" fontId="5" fillId="0" borderId="0" xfId="71" applyFont="1" applyBorder="1">
      <alignment vertical="center"/>
      <protection/>
    </xf>
    <xf numFmtId="176" fontId="5" fillId="0" borderId="0" xfId="71" applyFont="1" applyAlignment="1">
      <alignment horizontal="centerContinuous" vertical="center"/>
      <protection/>
    </xf>
    <xf numFmtId="176" fontId="5" fillId="0" borderId="0" xfId="71" applyFont="1" applyBorder="1" applyAlignment="1">
      <alignment horizontal="center" vertical="center"/>
      <protection/>
    </xf>
    <xf numFmtId="176" fontId="14" fillId="0" borderId="0" xfId="71" applyFont="1" applyFill="1" applyBorder="1" applyAlignment="1">
      <alignment horizontal="center" vertical="center"/>
      <protection/>
    </xf>
    <xf numFmtId="178" fontId="65" fillId="0" borderId="0" xfId="71" applyNumberFormat="1" applyFont="1" applyFill="1" applyBorder="1">
      <alignment vertical="center"/>
      <protection/>
    </xf>
    <xf numFmtId="176" fontId="65" fillId="0" borderId="0" xfId="71" applyFont="1" applyFill="1" applyBorder="1">
      <alignment vertical="center"/>
      <protection/>
    </xf>
    <xf numFmtId="176" fontId="5" fillId="0" borderId="0" xfId="71" applyFont="1" applyBorder="1" applyAlignment="1" quotePrefix="1">
      <alignment horizontal="center" vertical="center" wrapText="1"/>
      <protection/>
    </xf>
    <xf numFmtId="176" fontId="5" fillId="0" borderId="0" xfId="71" applyFont="1" applyFill="1" applyBorder="1" applyAlignment="1">
      <alignment horizontal="center" vertical="center"/>
      <protection/>
    </xf>
    <xf numFmtId="176" fontId="5" fillId="0" borderId="0" xfId="71" applyFont="1" applyFill="1" applyBorder="1">
      <alignment vertical="center"/>
      <protection/>
    </xf>
    <xf numFmtId="178" fontId="5" fillId="0" borderId="0" xfId="71" applyNumberFormat="1" applyFont="1" applyFill="1" applyBorder="1">
      <alignment vertical="center"/>
      <protection/>
    </xf>
    <xf numFmtId="176" fontId="23" fillId="0" borderId="15" xfId="71" applyFont="1" applyBorder="1" applyAlignment="1">
      <alignment horizontal="center" vertical="center"/>
      <protection/>
    </xf>
    <xf numFmtId="176" fontId="23" fillId="0" borderId="16" xfId="71" applyFont="1" applyBorder="1" applyAlignment="1">
      <alignment horizontal="center" vertical="center"/>
      <protection/>
    </xf>
    <xf numFmtId="1" fontId="5" fillId="0" borderId="0" xfId="71" applyNumberFormat="1" applyFont="1" applyFill="1" applyBorder="1" applyAlignment="1">
      <alignment horizontal="centerContinuous" vertical="center"/>
      <protection/>
    </xf>
    <xf numFmtId="176" fontId="5" fillId="0" borderId="0" xfId="71" applyFont="1" applyFill="1" applyBorder="1" applyAlignment="1">
      <alignment horizontal="centerContinuous" vertical="center"/>
      <protection/>
    </xf>
    <xf numFmtId="176" fontId="5" fillId="0" borderId="0" xfId="71" applyFont="1" applyFill="1" applyBorder="1" applyAlignment="1" quotePrefix="1">
      <alignment horizontal="center" vertical="center" wrapText="1"/>
      <protection/>
    </xf>
    <xf numFmtId="176" fontId="38" fillId="0" borderId="13" xfId="71" applyFont="1" applyBorder="1" applyAlignment="1">
      <alignment vertical="center"/>
      <protection/>
    </xf>
    <xf numFmtId="176" fontId="23" fillId="0" borderId="0" xfId="71" applyFont="1" applyFill="1" applyBorder="1" applyAlignment="1">
      <alignment horizontal="center" vertical="center"/>
      <protection/>
    </xf>
    <xf numFmtId="170" fontId="22" fillId="0" borderId="0" xfId="71" applyNumberFormat="1" applyFont="1" applyBorder="1" applyAlignment="1">
      <alignment horizontal="centerContinuous" vertical="center"/>
      <protection/>
    </xf>
    <xf numFmtId="170" fontId="17" fillId="0" borderId="0" xfId="71" applyNumberFormat="1" applyFont="1" applyBorder="1" applyAlignment="1">
      <alignment horizontal="centerContinuous" vertical="center"/>
      <protection/>
    </xf>
    <xf numFmtId="170" fontId="17" fillId="0" borderId="13" xfId="71" applyNumberFormat="1" applyFont="1" applyBorder="1" applyAlignment="1">
      <alignment vertical="center"/>
      <protection/>
    </xf>
    <xf numFmtId="176" fontId="22" fillId="0" borderId="0" xfId="71" applyFont="1" applyFill="1" applyAlignment="1">
      <alignment horizontal="right" vertical="center"/>
      <protection/>
    </xf>
    <xf numFmtId="198" fontId="68" fillId="0" borderId="0" xfId="71" applyNumberFormat="1" applyFont="1" applyFill="1" applyAlignment="1">
      <alignment horizontal="center" vertical="center"/>
      <protection/>
    </xf>
    <xf numFmtId="198" fontId="68" fillId="0" borderId="0" xfId="71" applyNumberFormat="1" applyFont="1" applyFill="1" applyAlignment="1">
      <alignment/>
      <protection/>
    </xf>
    <xf numFmtId="210" fontId="68" fillId="0" borderId="0" xfId="71" applyNumberFormat="1" applyFont="1" applyFill="1" applyAlignment="1" quotePrefix="1">
      <alignment horizontal="right" vertical="center"/>
      <protection/>
    </xf>
    <xf numFmtId="211" fontId="65" fillId="0" borderId="0" xfId="71" applyNumberFormat="1" applyFont="1" applyFill="1">
      <alignment vertical="center"/>
      <protection/>
    </xf>
    <xf numFmtId="212" fontId="5" fillId="0" borderId="0" xfId="71" applyNumberFormat="1" applyFont="1">
      <alignment vertical="center"/>
      <protection/>
    </xf>
    <xf numFmtId="176" fontId="1" fillId="0" borderId="0" xfId="71" applyFont="1" applyFill="1" applyBorder="1" applyAlignment="1">
      <alignment horizontal="center" vertical="center" wrapText="1"/>
      <protection/>
    </xf>
    <xf numFmtId="176" fontId="65" fillId="0" borderId="0" xfId="71" applyFont="1" applyAlignment="1">
      <alignment horizontal="center" vertical="center"/>
      <protection/>
    </xf>
    <xf numFmtId="170" fontId="38" fillId="0" borderId="13" xfId="71" applyNumberFormat="1" applyFont="1" applyBorder="1" applyAlignment="1">
      <alignment vertical="center"/>
      <protection/>
    </xf>
    <xf numFmtId="176" fontId="23" fillId="0" borderId="0" xfId="71" applyFont="1" applyFill="1" applyAlignment="1">
      <alignment horizontal="right" vertical="center"/>
      <protection/>
    </xf>
    <xf numFmtId="198" fontId="39" fillId="0" borderId="0" xfId="71" applyNumberFormat="1" applyFont="1" applyFill="1" applyAlignment="1">
      <alignment horizontal="center" vertical="center"/>
      <protection/>
    </xf>
    <xf numFmtId="198" fontId="39" fillId="0" borderId="0" xfId="71" applyNumberFormat="1" applyFont="1" applyFill="1" applyAlignment="1">
      <alignment/>
      <protection/>
    </xf>
    <xf numFmtId="210" fontId="39" fillId="0" borderId="0" xfId="71" applyNumberFormat="1" applyFont="1" applyFill="1" applyAlignment="1" quotePrefix="1">
      <alignment horizontal="right" vertical="center"/>
      <protection/>
    </xf>
    <xf numFmtId="176" fontId="41" fillId="0" borderId="0" xfId="71" applyFont="1" applyFill="1" applyBorder="1" applyAlignment="1">
      <alignment horizontal="center" vertical="center"/>
      <protection/>
    </xf>
    <xf numFmtId="176" fontId="36" fillId="0" borderId="0" xfId="71" applyFont="1" applyFill="1" applyBorder="1" applyAlignment="1">
      <alignment horizontal="center" vertical="center"/>
      <protection/>
    </xf>
    <xf numFmtId="176" fontId="1" fillId="0" borderId="0" xfId="71" applyFont="1" applyFill="1" applyBorder="1" applyAlignment="1">
      <alignment horizontal="center" vertical="center"/>
      <protection/>
    </xf>
    <xf numFmtId="170" fontId="23" fillId="0" borderId="0" xfId="71" applyNumberFormat="1" applyFont="1" applyAlignment="1">
      <alignment horizontal="centerContinuous" vertical="center"/>
      <protection/>
    </xf>
    <xf numFmtId="176" fontId="23" fillId="0" borderId="0" xfId="71" applyFont="1" applyAlignment="1">
      <alignment horizontal="centerContinuous" vertical="center"/>
      <protection/>
    </xf>
    <xf numFmtId="176" fontId="5" fillId="0" borderId="0" xfId="71" applyFont="1" applyFill="1" applyBorder="1" applyAlignment="1">
      <alignment vertical="center"/>
      <protection/>
    </xf>
    <xf numFmtId="170" fontId="65" fillId="0" borderId="0" xfId="71" applyNumberFormat="1" applyFont="1" applyFill="1" applyBorder="1" applyAlignment="1">
      <alignment vertical="center"/>
      <protection/>
    </xf>
    <xf numFmtId="176" fontId="65" fillId="0" borderId="0" xfId="71" applyFont="1" applyFill="1" applyBorder="1" applyAlignment="1">
      <alignment horizontal="right" vertical="center"/>
      <protection/>
    </xf>
    <xf numFmtId="182" fontId="69" fillId="0" borderId="0" xfId="71" applyNumberFormat="1" applyFont="1" applyFill="1" applyBorder="1" applyAlignment="1">
      <alignment horizontal="right" vertical="center"/>
      <protection/>
    </xf>
    <xf numFmtId="176" fontId="65" fillId="0" borderId="0" xfId="71" applyFont="1" applyFill="1" applyBorder="1" applyAlignment="1">
      <alignment vertical="center"/>
      <protection/>
    </xf>
    <xf numFmtId="198" fontId="65" fillId="0" borderId="0" xfId="71" applyNumberFormat="1" applyFont="1" applyFill="1" applyBorder="1" applyAlignment="1">
      <alignment vertical="center"/>
      <protection/>
    </xf>
    <xf numFmtId="182" fontId="69" fillId="0" borderId="0" xfId="19" applyFont="1" applyFill="1" applyBorder="1" applyAlignment="1">
      <alignment horizontal="right" vertical="center"/>
      <protection/>
    </xf>
    <xf numFmtId="1" fontId="41" fillId="0" borderId="0" xfId="71" applyNumberFormat="1" applyFont="1" applyFill="1" applyBorder="1" applyAlignment="1" quotePrefix="1">
      <alignment horizontal="right" vertical="center"/>
      <protection/>
    </xf>
    <xf numFmtId="176" fontId="41" fillId="0" borderId="0" xfId="71" applyFont="1" applyFill="1" applyBorder="1" applyAlignment="1">
      <alignment vertical="center"/>
      <protection/>
    </xf>
    <xf numFmtId="1" fontId="41" fillId="0" borderId="0" xfId="71" applyNumberFormat="1" applyFont="1" applyFill="1" applyBorder="1" applyAlignment="1">
      <alignment horizontal="right" vertical="center"/>
      <protection/>
    </xf>
    <xf numFmtId="1" fontId="41" fillId="0" borderId="0" xfId="71" applyNumberFormat="1" applyFont="1" applyFill="1" applyBorder="1" applyAlignment="1">
      <alignment horizontal="right"/>
      <protection/>
    </xf>
    <xf numFmtId="178" fontId="65" fillId="0" borderId="0" xfId="71" applyNumberFormat="1" applyFont="1" applyFill="1" applyBorder="1" applyAlignment="1">
      <alignment vertical="center"/>
      <protection/>
    </xf>
    <xf numFmtId="176" fontId="5" fillId="0" borderId="0" xfId="71" applyFont="1" applyFill="1" applyBorder="1" applyAlignment="1">
      <alignment horizontal="left" vertical="top"/>
      <protection/>
    </xf>
    <xf numFmtId="170" fontId="5" fillId="0" borderId="0" xfId="71" applyNumberFormat="1" applyFont="1" applyFill="1" applyBorder="1" applyAlignment="1">
      <alignment vertical="center"/>
      <protection/>
    </xf>
    <xf numFmtId="176" fontId="5" fillId="0" borderId="0" xfId="71" applyFont="1" applyFill="1" applyBorder="1" applyAlignment="1">
      <alignment horizontal="right" vertical="center"/>
      <protection/>
    </xf>
    <xf numFmtId="182" fontId="15" fillId="0" borderId="0" xfId="71" applyNumberFormat="1" applyFont="1" applyFill="1" applyBorder="1" applyAlignment="1">
      <alignment horizontal="right" vertical="center"/>
      <protection/>
    </xf>
    <xf numFmtId="178" fontId="5" fillId="0" borderId="0" xfId="71" applyNumberFormat="1" applyFont="1" applyFill="1" applyBorder="1" applyAlignment="1">
      <alignment horizontal="right" vertical="center"/>
      <protection/>
    </xf>
    <xf numFmtId="178" fontId="41" fillId="0" borderId="0" xfId="71" applyNumberFormat="1" applyFont="1" applyFill="1" applyBorder="1">
      <alignment vertical="center"/>
      <protection/>
    </xf>
    <xf numFmtId="178" fontId="5" fillId="0" borderId="0" xfId="71" applyNumberFormat="1" applyFont="1" applyFill="1" applyBorder="1" applyAlignment="1">
      <alignment horizontal="right"/>
      <protection/>
    </xf>
    <xf numFmtId="1" fontId="5" fillId="0" borderId="0" xfId="71" applyNumberFormat="1" applyFont="1" applyFill="1" applyBorder="1" applyAlignment="1">
      <alignment horizontal="right"/>
      <protection/>
    </xf>
    <xf numFmtId="182" fontId="15" fillId="0" borderId="0" xfId="71" applyNumberFormat="1" applyFont="1" applyFill="1" applyBorder="1">
      <alignment vertical="center"/>
      <protection/>
    </xf>
    <xf numFmtId="178" fontId="15" fillId="0" borderId="0" xfId="71" applyNumberFormat="1" applyFont="1" applyFill="1" applyBorder="1" applyAlignment="1" quotePrefix="1">
      <alignment horizontal="right" vertical="center"/>
      <protection/>
    </xf>
    <xf numFmtId="178" fontId="15" fillId="0" borderId="0" xfId="19" applyNumberFormat="1" applyFont="1" applyFill="1" applyBorder="1">
      <alignment vertical="center"/>
      <protection/>
    </xf>
    <xf numFmtId="213" fontId="5" fillId="0" borderId="0" xfId="71" applyNumberFormat="1" applyFont="1" applyFill="1" applyBorder="1" applyAlignment="1">
      <alignment horizontal="right" vertical="top" wrapText="1"/>
      <protection/>
    </xf>
    <xf numFmtId="214" fontId="5" fillId="0" borderId="0" xfId="71" applyNumberFormat="1" applyFont="1" applyFill="1" applyBorder="1" applyAlignment="1">
      <alignment horizontal="right" vertical="top" wrapText="1"/>
      <protection/>
    </xf>
    <xf numFmtId="176" fontId="5" fillId="0" borderId="0" xfId="71" applyFont="1" applyFill="1" applyBorder="1" applyAlignment="1" quotePrefix="1">
      <alignment horizontal="right" vertical="top" wrapText="1"/>
      <protection/>
    </xf>
    <xf numFmtId="170" fontId="38" fillId="0" borderId="0" xfId="71" applyNumberFormat="1" applyFont="1" applyAlignment="1">
      <alignment horizontal="centerContinuous" vertical="center"/>
      <protection/>
    </xf>
    <xf numFmtId="170" fontId="38" fillId="0" borderId="0" xfId="71" applyNumberFormat="1" applyFont="1" applyBorder="1" applyAlignment="1">
      <alignment horizontal="centerContinuous" vertical="center"/>
      <protection/>
    </xf>
    <xf numFmtId="198" fontId="39" fillId="0" borderId="0" xfId="71" applyNumberFormat="1" applyFont="1" applyFill="1">
      <alignment vertical="center"/>
      <protection/>
    </xf>
    <xf numFmtId="210" fontId="39" fillId="0" borderId="0" xfId="71" applyNumberFormat="1" applyFont="1" applyFill="1" applyAlignment="1">
      <alignment horizontal="right" vertical="center"/>
      <protection/>
    </xf>
    <xf numFmtId="182" fontId="5" fillId="0" borderId="0" xfId="71" applyNumberFormat="1" applyFont="1" applyFill="1" applyBorder="1">
      <alignment vertical="center"/>
      <protection/>
    </xf>
    <xf numFmtId="178" fontId="15" fillId="0" borderId="0" xfId="71" applyNumberFormat="1" applyFont="1" applyFill="1" applyBorder="1" applyAlignment="1">
      <alignment horizontal="right" vertical="center"/>
      <protection/>
    </xf>
    <xf numFmtId="170" fontId="5" fillId="0" borderId="0" xfId="71" applyNumberFormat="1" applyFont="1" applyFill="1" applyBorder="1" applyAlignment="1">
      <alignment horizontal="centerContinuous" vertical="center"/>
      <protection/>
    </xf>
    <xf numFmtId="182" fontId="15" fillId="0" borderId="0" xfId="19" applyFont="1" applyFill="1" applyBorder="1">
      <alignment vertical="center"/>
      <protection/>
    </xf>
    <xf numFmtId="1" fontId="70" fillId="0" borderId="0" xfId="71" applyNumberFormat="1" applyFont="1" applyFill="1" applyBorder="1" applyAlignment="1">
      <alignment horizontal="right" vertical="center"/>
      <protection/>
    </xf>
    <xf numFmtId="182" fontId="70" fillId="0" borderId="0" xfId="19" applyFont="1" applyFill="1" applyBorder="1" applyAlignment="1">
      <alignment horizontal="left" vertical="center"/>
      <protection/>
    </xf>
    <xf numFmtId="178" fontId="69" fillId="0" borderId="0" xfId="19" applyNumberFormat="1" applyFont="1" applyFill="1" applyBorder="1">
      <alignment vertical="center"/>
      <protection/>
    </xf>
    <xf numFmtId="182" fontId="69" fillId="0" borderId="0" xfId="71" applyNumberFormat="1" applyFont="1" applyFill="1" applyBorder="1" applyAlignment="1">
      <alignment vertical="center"/>
      <protection/>
    </xf>
    <xf numFmtId="1" fontId="41" fillId="0" borderId="0" xfId="71" applyNumberFormat="1" applyFont="1" applyFill="1" applyBorder="1" applyAlignment="1">
      <alignment horizontal="right" vertical="top" wrapText="1"/>
      <protection/>
    </xf>
    <xf numFmtId="10" fontId="5" fillId="0" borderId="0" xfId="71" applyNumberFormat="1" applyFont="1" applyFill="1" applyBorder="1" applyAlignment="1">
      <alignment horizontal="right" vertical="top" wrapText="1"/>
      <protection/>
    </xf>
    <xf numFmtId="1" fontId="41" fillId="0" borderId="0" xfId="71" applyNumberFormat="1" applyFont="1" applyFill="1" applyBorder="1">
      <alignment vertical="center"/>
      <protection/>
    </xf>
    <xf numFmtId="182" fontId="69" fillId="0" borderId="0" xfId="19" applyFont="1" applyFill="1" applyBorder="1">
      <alignment vertical="center"/>
      <protection/>
    </xf>
    <xf numFmtId="178" fontId="41" fillId="0" borderId="0" xfId="71" applyNumberFormat="1" applyFont="1" applyFill="1" applyBorder="1" applyAlignment="1">
      <alignment horizontal="right" vertical="top" wrapText="1"/>
      <protection/>
    </xf>
    <xf numFmtId="10" fontId="5" fillId="0" borderId="0" xfId="71" applyNumberFormat="1" applyFont="1" applyFill="1" applyBorder="1">
      <alignment vertical="center"/>
      <protection/>
    </xf>
    <xf numFmtId="214" fontId="5" fillId="0" borderId="0" xfId="71" applyNumberFormat="1" applyFont="1" applyFill="1" applyBorder="1">
      <alignment vertical="center"/>
      <protection/>
    </xf>
    <xf numFmtId="1" fontId="70" fillId="0" borderId="0" xfId="71" applyNumberFormat="1" applyFont="1" applyFill="1" applyBorder="1">
      <alignment vertical="center"/>
      <protection/>
    </xf>
    <xf numFmtId="178" fontId="70" fillId="0" borderId="0" xfId="71" applyNumberFormat="1" applyFont="1" applyFill="1" applyBorder="1">
      <alignment vertical="center"/>
      <protection/>
    </xf>
    <xf numFmtId="178" fontId="5" fillId="0" borderId="0" xfId="71" applyNumberFormat="1" applyFont="1" applyFill="1" applyBorder="1" applyAlignment="1">
      <alignment horizontal="left" vertical="top" wrapText="1"/>
      <protection/>
    </xf>
    <xf numFmtId="176" fontId="5" fillId="0" borderId="0" xfId="71" applyFont="1" applyFill="1" applyBorder="1" applyAlignment="1">
      <alignment horizontal="right" vertical="top" wrapText="1"/>
      <protection/>
    </xf>
    <xf numFmtId="178" fontId="41" fillId="0" borderId="0" xfId="71" applyNumberFormat="1" applyFont="1" applyFill="1" applyBorder="1" applyAlignment="1">
      <alignment horizontal="left" vertical="top" wrapText="1"/>
      <protection/>
    </xf>
    <xf numFmtId="178" fontId="68" fillId="0" borderId="0" xfId="71" applyNumberFormat="1" applyFont="1" applyAlignment="1">
      <alignment horizontal="center"/>
      <protection/>
    </xf>
    <xf numFmtId="178" fontId="39" fillId="0" borderId="0" xfId="71" applyNumberFormat="1" applyFont="1" applyAlignment="1">
      <alignment horizontal="center"/>
      <protection/>
    </xf>
    <xf numFmtId="178" fontId="39" fillId="0" borderId="0" xfId="71" applyNumberFormat="1" applyFont="1" applyFill="1" applyAlignment="1">
      <alignment horizontal="center" vertical="center"/>
      <protection/>
    </xf>
    <xf numFmtId="211" fontId="41" fillId="0" borderId="0" xfId="71" applyNumberFormat="1" applyFont="1" applyFill="1" applyBorder="1" applyAlignment="1" quotePrefix="1">
      <alignment horizontal="right"/>
      <protection/>
    </xf>
    <xf numFmtId="178" fontId="41" fillId="0" borderId="0" xfId="71" applyNumberFormat="1" applyFont="1" applyFill="1" applyBorder="1" applyAlignment="1">
      <alignment horizontal="left"/>
      <protection/>
    </xf>
    <xf numFmtId="176" fontId="65" fillId="0" borderId="0" xfId="71" applyFont="1" applyBorder="1" applyAlignment="1">
      <alignment horizontal="center" vertical="center"/>
      <protection/>
    </xf>
    <xf numFmtId="176" fontId="41" fillId="0" borderId="0" xfId="71" applyFont="1" applyFill="1" applyBorder="1" applyAlignment="1" quotePrefix="1">
      <alignment horizontal="right" vertical="center"/>
      <protection/>
    </xf>
    <xf numFmtId="178" fontId="41" fillId="0" borderId="0" xfId="71" applyNumberFormat="1" applyFont="1" applyFill="1" applyBorder="1" applyAlignment="1">
      <alignment horizontal="left" vertical="center"/>
      <protection/>
    </xf>
    <xf numFmtId="2" fontId="5" fillId="0" borderId="0" xfId="71" applyNumberFormat="1" applyFont="1">
      <alignment vertical="center"/>
      <protection/>
    </xf>
    <xf numFmtId="178" fontId="41" fillId="0" borderId="0" xfId="71" applyNumberFormat="1" applyFont="1" applyFill="1" applyBorder="1" applyAlignment="1">
      <alignment horizontal="right" vertical="center"/>
      <protection/>
    </xf>
    <xf numFmtId="214" fontId="5" fillId="0" borderId="0" xfId="71" applyNumberFormat="1" applyFont="1" applyFill="1" applyBorder="1" applyAlignment="1">
      <alignment horizontal="right" vertical="center"/>
      <protection/>
    </xf>
    <xf numFmtId="178" fontId="41" fillId="0" borderId="0" xfId="71" applyNumberFormat="1" applyFont="1" applyFill="1" applyBorder="1" applyAlignment="1" quotePrefix="1">
      <alignment horizontal="right" vertical="center"/>
      <protection/>
    </xf>
    <xf numFmtId="176" fontId="41" fillId="0" borderId="0" xfId="71" applyFont="1" applyFill="1" applyBorder="1" applyAlignment="1">
      <alignment horizontal="left" vertical="center"/>
      <protection/>
    </xf>
    <xf numFmtId="212" fontId="41" fillId="0" borderId="0" xfId="71" applyNumberFormat="1" applyFont="1" applyFill="1" applyBorder="1">
      <alignment vertical="center"/>
      <protection/>
    </xf>
    <xf numFmtId="178" fontId="5" fillId="0" borderId="0" xfId="71" applyNumberFormat="1" applyFont="1" applyFill="1" applyBorder="1" applyAlignment="1">
      <alignment horizontal="right" vertical="top" wrapText="1"/>
      <protection/>
    </xf>
    <xf numFmtId="2" fontId="36" fillId="0" borderId="0" xfId="71" applyNumberFormat="1" applyFont="1">
      <alignment vertical="center"/>
      <protection/>
    </xf>
    <xf numFmtId="170" fontId="38" fillId="0" borderId="0" xfId="71" applyNumberFormat="1" applyFont="1" applyBorder="1" applyAlignment="1">
      <alignment vertical="center"/>
      <protection/>
    </xf>
    <xf numFmtId="215" fontId="38" fillId="0" borderId="0" xfId="71" applyNumberFormat="1" applyFont="1" applyAlignment="1">
      <alignment horizontal="right" vertical="center"/>
      <protection/>
    </xf>
    <xf numFmtId="211" fontId="38" fillId="0" borderId="0" xfId="71" applyNumberFormat="1" applyFont="1" applyAlignment="1">
      <alignment horizontal="right" vertical="center"/>
      <protection/>
    </xf>
    <xf numFmtId="211" fontId="5" fillId="0" borderId="0" xfId="71" applyNumberFormat="1" applyFont="1" applyAlignment="1">
      <alignment horizontal="right" vertical="center"/>
      <protection/>
    </xf>
    <xf numFmtId="176" fontId="38" fillId="0" borderId="0" xfId="71" applyFont="1" applyBorder="1" applyAlignment="1">
      <alignment/>
      <protection/>
    </xf>
    <xf numFmtId="176" fontId="38" fillId="0" borderId="0" xfId="71" applyFont="1" applyAlignment="1">
      <alignment/>
      <protection/>
    </xf>
    <xf numFmtId="176" fontId="38" fillId="0" borderId="0" xfId="71" applyFont="1" applyAlignment="1">
      <alignment horizontal="right"/>
      <protection/>
    </xf>
    <xf numFmtId="211" fontId="38" fillId="0" borderId="0" xfId="71" applyNumberFormat="1" applyFont="1" applyAlignment="1">
      <alignment horizontal="right"/>
      <protection/>
    </xf>
    <xf numFmtId="216" fontId="38" fillId="0" borderId="0" xfId="71" applyNumberFormat="1" applyFont="1" applyAlignment="1">
      <alignment horizontal="right"/>
      <protection/>
    </xf>
    <xf numFmtId="211" fontId="17" fillId="0" borderId="0" xfId="71" applyNumberFormat="1" applyFont="1" applyAlignment="1">
      <alignment horizontal="right"/>
      <protection/>
    </xf>
    <xf numFmtId="211" fontId="65" fillId="0" borderId="0" xfId="71" applyNumberFormat="1" applyFont="1" applyAlignment="1">
      <alignment horizontal="right"/>
      <protection/>
    </xf>
    <xf numFmtId="176" fontId="5" fillId="0" borderId="0" xfId="71" applyFont="1" applyAlignment="1">
      <alignment/>
      <protection/>
    </xf>
    <xf numFmtId="176" fontId="5" fillId="0" borderId="0" xfId="71" applyFont="1" applyFill="1" applyBorder="1" applyAlignment="1">
      <alignment/>
      <protection/>
    </xf>
    <xf numFmtId="176" fontId="5" fillId="0" borderId="0" xfId="71" applyFont="1" applyFill="1" applyBorder="1" applyAlignment="1">
      <alignment horizontal="right"/>
      <protection/>
    </xf>
    <xf numFmtId="211" fontId="5" fillId="0" borderId="0" xfId="71" applyNumberFormat="1" applyFont="1" applyFill="1" applyBorder="1" applyAlignment="1">
      <alignment horizontal="right"/>
      <protection/>
    </xf>
    <xf numFmtId="216" fontId="5" fillId="0" borderId="0" xfId="71" applyNumberFormat="1" applyFont="1" applyFill="1" applyBorder="1" applyAlignment="1">
      <alignment horizontal="right"/>
      <protection/>
    </xf>
    <xf numFmtId="182" fontId="5" fillId="0" borderId="0" xfId="71" applyNumberFormat="1" applyFont="1" applyFill="1" applyBorder="1" applyAlignment="1">
      <alignment horizontal="right"/>
      <protection/>
    </xf>
    <xf numFmtId="211" fontId="65" fillId="0" borderId="0" xfId="71" applyNumberFormat="1" applyFont="1" applyFill="1" applyBorder="1" applyAlignment="1">
      <alignment horizontal="right"/>
      <protection/>
    </xf>
    <xf numFmtId="178" fontId="5" fillId="0" borderId="0" xfId="71" applyNumberFormat="1" applyFont="1" applyFill="1" applyBorder="1" applyAlignment="1">
      <alignment/>
      <protection/>
    </xf>
    <xf numFmtId="217" fontId="15" fillId="0" borderId="0" xfId="47" applyNumberFormat="1" applyFont="1">
      <alignment vertical="center"/>
      <protection/>
    </xf>
    <xf numFmtId="176" fontId="5" fillId="0" borderId="0" xfId="71" applyFont="1" applyBorder="1" applyAlignment="1">
      <alignment horizontal="justify" vertical="distributed"/>
      <protection/>
    </xf>
    <xf numFmtId="176" fontId="41" fillId="0" borderId="0" xfId="71" applyFont="1">
      <alignment vertical="center"/>
      <protection/>
    </xf>
    <xf numFmtId="49" fontId="1" fillId="0" borderId="0" xfId="71" applyNumberFormat="1" applyFont="1" applyFill="1" applyBorder="1" applyAlignment="1">
      <alignment horizontal="left" vertical="center"/>
      <protection/>
    </xf>
    <xf numFmtId="49" fontId="0" fillId="0" borderId="0" xfId="71" applyNumberFormat="1" applyFont="1" applyFill="1" applyBorder="1" applyAlignment="1">
      <alignment horizontal="left"/>
      <protection/>
    </xf>
    <xf numFmtId="176" fontId="0" fillId="0" borderId="0" xfId="71" applyFont="1" applyFill="1" applyBorder="1" applyAlignment="1">
      <alignment horizontal="right"/>
      <protection/>
    </xf>
    <xf numFmtId="176" fontId="5" fillId="0" borderId="0" xfId="71" applyFont="1" applyAlignment="1">
      <alignment horizontal="left" vertical="center"/>
      <protection/>
    </xf>
    <xf numFmtId="176" fontId="5" fillId="0" borderId="27" xfId="71" applyFont="1" applyBorder="1" applyAlignment="1">
      <alignment horizontal="left" vertical="center"/>
      <protection/>
    </xf>
    <xf numFmtId="1" fontId="5" fillId="0" borderId="0" xfId="71" applyNumberFormat="1" applyFont="1" applyAlignment="1">
      <alignment horizontal="right"/>
      <protection/>
    </xf>
    <xf numFmtId="0" fontId="2" fillId="0" borderId="0" xfId="0" applyFont="1" applyAlignment="1">
      <alignment horizontal="justify" vertical="top" wrapText="1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5" fontId="2" fillId="0" borderId="17" xfId="74" applyNumberFormat="1" applyFont="1" applyFill="1" applyBorder="1" applyAlignment="1">
      <alignment horizontal="center" vertical="center"/>
      <protection/>
    </xf>
    <xf numFmtId="175" fontId="2" fillId="0" borderId="0" xfId="74" applyNumberFormat="1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175" fontId="2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 vertical="top" wrapText="1"/>
    </xf>
    <xf numFmtId="175" fontId="2" fillId="0" borderId="17" xfId="74" applyNumberFormat="1" applyFont="1" applyFill="1" applyBorder="1" applyAlignment="1">
      <alignment horizontal="center"/>
      <protection/>
    </xf>
    <xf numFmtId="175" fontId="2" fillId="0" borderId="0" xfId="74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justify" vertical="top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70" fontId="2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170" fontId="2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171" fontId="4" fillId="0" borderId="17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5" fontId="0" fillId="0" borderId="0" xfId="0" applyNumberFormat="1" applyFont="1" applyFill="1" applyAlignment="1">
      <alignment horizontal="left"/>
    </xf>
    <xf numFmtId="175" fontId="0" fillId="0" borderId="0" xfId="74" applyNumberFormat="1" applyFont="1" applyFill="1" applyBorder="1" applyAlignment="1">
      <alignment horizontal="left"/>
      <protection/>
    </xf>
    <xf numFmtId="175" fontId="0" fillId="0" borderId="0" xfId="74" applyNumberFormat="1" applyFont="1" applyFill="1" applyBorder="1" applyAlignment="1">
      <alignment horizontal="center"/>
      <protection/>
    </xf>
    <xf numFmtId="176" fontId="1" fillId="0" borderId="0" xfId="71" applyFont="1" applyAlignment="1">
      <alignment horizontal="center"/>
      <protection/>
    </xf>
    <xf numFmtId="176" fontId="2" fillId="0" borderId="11" xfId="71" applyFont="1" applyBorder="1" applyAlignment="1">
      <alignment horizontal="center" vertical="center"/>
      <protection/>
    </xf>
    <xf numFmtId="176" fontId="2" fillId="0" borderId="12" xfId="71" applyFont="1" applyBorder="1" applyAlignment="1">
      <alignment horizontal="center" vertical="center"/>
      <protection/>
    </xf>
    <xf numFmtId="176" fontId="2" fillId="0" borderId="0" xfId="71" applyFont="1" applyBorder="1" applyAlignment="1">
      <alignment horizontal="center" vertical="center"/>
      <protection/>
    </xf>
    <xf numFmtId="176" fontId="2" fillId="0" borderId="13" xfId="71" applyFont="1" applyBorder="1" applyAlignment="1">
      <alignment horizontal="center" vertical="center"/>
      <protection/>
    </xf>
    <xf numFmtId="176" fontId="2" fillId="0" borderId="15" xfId="71" applyFont="1" applyBorder="1" applyAlignment="1">
      <alignment horizontal="center" vertical="center"/>
      <protection/>
    </xf>
    <xf numFmtId="176" fontId="2" fillId="0" borderId="16" xfId="71" applyFont="1" applyBorder="1" applyAlignment="1">
      <alignment horizontal="center" vertical="center"/>
      <protection/>
    </xf>
    <xf numFmtId="176" fontId="2" fillId="0" borderId="23" xfId="71" applyFont="1" applyBorder="1" applyAlignment="1">
      <alignment horizontal="center" vertical="center"/>
      <protection/>
    </xf>
    <xf numFmtId="176" fontId="2" fillId="0" borderId="25" xfId="71" applyFont="1" applyBorder="1" applyAlignment="1">
      <alignment horizontal="center" vertical="center"/>
      <protection/>
    </xf>
    <xf numFmtId="176" fontId="2" fillId="0" borderId="24" xfId="71" applyFont="1" applyBorder="1" applyAlignment="1">
      <alignment horizontal="center" vertical="center"/>
      <protection/>
    </xf>
    <xf numFmtId="176" fontId="2" fillId="0" borderId="23" xfId="71" applyFont="1" applyBorder="1" applyAlignment="1">
      <alignment horizontal="center" vertical="center" wrapText="1"/>
      <protection/>
    </xf>
    <xf numFmtId="176" fontId="2" fillId="0" borderId="25" xfId="71" applyFont="1" applyBorder="1" applyAlignment="1">
      <alignment horizontal="center" vertical="center" wrapText="1"/>
      <protection/>
    </xf>
    <xf numFmtId="176" fontId="2" fillId="0" borderId="24" xfId="71" applyFont="1" applyBorder="1" applyAlignment="1">
      <alignment horizontal="center" vertical="center" wrapText="1"/>
      <protection/>
    </xf>
    <xf numFmtId="176" fontId="2" fillId="0" borderId="19" xfId="71" applyFont="1" applyBorder="1" applyAlignment="1">
      <alignment horizontal="center" vertical="center"/>
      <protection/>
    </xf>
    <xf numFmtId="176" fontId="2" fillId="0" borderId="18" xfId="71" applyFont="1" applyBorder="1" applyAlignment="1">
      <alignment horizontal="center" vertical="center"/>
      <protection/>
    </xf>
    <xf numFmtId="176" fontId="2" fillId="0" borderId="20" xfId="71" applyFont="1" applyBorder="1" applyAlignment="1">
      <alignment horizontal="center" vertical="center"/>
      <protection/>
    </xf>
    <xf numFmtId="176" fontId="2" fillId="0" borderId="14" xfId="71" applyFont="1" applyBorder="1" applyAlignment="1">
      <alignment horizontal="center" vertical="center" wrapText="1"/>
      <protection/>
    </xf>
    <xf numFmtId="176" fontId="2" fillId="0" borderId="17" xfId="71" applyFont="1" applyBorder="1" applyAlignment="1">
      <alignment horizontal="center" vertical="center" wrapText="1"/>
      <protection/>
    </xf>
    <xf numFmtId="176" fontId="2" fillId="0" borderId="26" xfId="71" applyFont="1" applyBorder="1" applyAlignment="1">
      <alignment horizontal="center" vertical="center" wrapText="1"/>
      <protection/>
    </xf>
    <xf numFmtId="176" fontId="2" fillId="0" borderId="25" xfId="71" applyFont="1" applyBorder="1" applyAlignment="1">
      <alignment/>
      <protection/>
    </xf>
    <xf numFmtId="176" fontId="2" fillId="0" borderId="24" xfId="71" applyFont="1" applyBorder="1" applyAlignment="1">
      <alignment/>
      <protection/>
    </xf>
    <xf numFmtId="0" fontId="22" fillId="0" borderId="0" xfId="71" applyNumberFormat="1" applyFont="1" applyAlignment="1" quotePrefix="1">
      <alignment horizontal="center"/>
      <protection/>
    </xf>
    <xf numFmtId="202" fontId="4" fillId="0" borderId="0" xfId="71" applyNumberFormat="1" applyFont="1" applyAlignment="1">
      <alignment/>
      <protection/>
    </xf>
    <xf numFmtId="176" fontId="41" fillId="0" borderId="0" xfId="71" applyFont="1" applyAlignment="1">
      <alignment vertical="center"/>
      <protection/>
    </xf>
    <xf numFmtId="176" fontId="41" fillId="0" borderId="0" xfId="71" applyFont="1" applyAlignment="1">
      <alignment horizontal="left" vertical="center"/>
      <protection/>
    </xf>
    <xf numFmtId="176" fontId="22" fillId="0" borderId="0" xfId="71" applyFont="1" applyAlignment="1">
      <alignment horizontal="center"/>
      <protection/>
    </xf>
    <xf numFmtId="176" fontId="1" fillId="0" borderId="0" xfId="71" applyFont="1" applyFill="1" applyAlignment="1">
      <alignment horizontal="center" vertical="center"/>
      <protection/>
    </xf>
    <xf numFmtId="176" fontId="2" fillId="0" borderId="11" xfId="71" applyFont="1" applyFill="1" applyBorder="1" applyAlignment="1">
      <alignment horizontal="center" vertical="center" wrapText="1"/>
      <protection/>
    </xf>
    <xf numFmtId="176" fontId="5" fillId="0" borderId="11" xfId="71" applyBorder="1" applyAlignment="1">
      <alignment horizontal="center" vertical="center"/>
      <protection/>
    </xf>
    <xf numFmtId="176" fontId="5" fillId="0" borderId="12" xfId="71" applyBorder="1" applyAlignment="1">
      <alignment horizontal="center" vertical="center"/>
      <protection/>
    </xf>
    <xf numFmtId="176" fontId="5" fillId="0" borderId="0" xfId="71" applyAlignment="1">
      <alignment horizontal="center" vertical="center"/>
      <protection/>
    </xf>
    <xf numFmtId="176" fontId="5" fillId="0" borderId="13" xfId="71" applyBorder="1" applyAlignment="1">
      <alignment horizontal="center" vertical="center"/>
      <protection/>
    </xf>
    <xf numFmtId="176" fontId="5" fillId="0" borderId="15" xfId="71" applyBorder="1" applyAlignment="1">
      <alignment horizontal="center" vertical="center"/>
      <protection/>
    </xf>
    <xf numFmtId="176" fontId="5" fillId="0" borderId="16" xfId="71" applyBorder="1" applyAlignment="1">
      <alignment horizontal="center" vertical="center"/>
      <protection/>
    </xf>
    <xf numFmtId="176" fontId="2" fillId="0" borderId="19" xfId="71" applyFont="1" applyFill="1" applyBorder="1" applyAlignment="1">
      <alignment horizontal="center" vertical="center"/>
      <protection/>
    </xf>
    <xf numFmtId="176" fontId="2" fillId="0" borderId="18" xfId="71" applyFont="1" applyFill="1" applyBorder="1" applyAlignment="1">
      <alignment horizontal="center" vertical="center"/>
      <protection/>
    </xf>
    <xf numFmtId="176" fontId="2" fillId="0" borderId="17" xfId="71" applyFont="1" applyFill="1" applyBorder="1" applyAlignment="1">
      <alignment horizontal="center" vertical="center"/>
      <protection/>
    </xf>
    <xf numFmtId="176" fontId="2" fillId="0" borderId="26" xfId="71" applyFont="1" applyFill="1" applyBorder="1" applyAlignment="1">
      <alignment horizontal="center" vertical="center"/>
      <protection/>
    </xf>
    <xf numFmtId="176" fontId="29" fillId="0" borderId="19" xfId="71" applyFont="1" applyBorder="1" applyAlignment="1">
      <alignment horizontal="center" vertical="center"/>
      <protection/>
    </xf>
    <xf numFmtId="176" fontId="29" fillId="0" borderId="18" xfId="71" applyFont="1" applyBorder="1" applyAlignment="1">
      <alignment horizontal="center" vertical="center"/>
      <protection/>
    </xf>
    <xf numFmtId="176" fontId="2" fillId="0" borderId="23" xfId="71" applyFont="1" applyFill="1" applyBorder="1" applyAlignment="1">
      <alignment horizontal="center" vertical="center" wrapText="1"/>
      <protection/>
    </xf>
    <xf numFmtId="176" fontId="5" fillId="0" borderId="25" xfId="71" applyBorder="1" applyAlignment="1">
      <alignment horizontal="center" vertical="center" wrapText="1"/>
      <protection/>
    </xf>
    <xf numFmtId="176" fontId="5" fillId="0" borderId="24" xfId="71" applyBorder="1" applyAlignment="1">
      <alignment horizontal="center" vertical="center" wrapText="1"/>
      <protection/>
    </xf>
    <xf numFmtId="176" fontId="2" fillId="0" borderId="14" xfId="71" applyFont="1" applyFill="1" applyBorder="1" applyAlignment="1">
      <alignment horizontal="center" vertical="center" wrapText="1"/>
      <protection/>
    </xf>
    <xf numFmtId="176" fontId="2" fillId="0" borderId="15" xfId="71" applyFont="1" applyFill="1" applyBorder="1" applyAlignment="1">
      <alignment horizontal="center" vertical="center"/>
      <protection/>
    </xf>
    <xf numFmtId="176" fontId="22" fillId="0" borderId="0" xfId="71" applyFont="1" applyFill="1" applyAlignment="1">
      <alignment horizontal="center" vertical="center"/>
      <protection/>
    </xf>
    <xf numFmtId="202" fontId="44" fillId="0" borderId="0" xfId="71" applyNumberFormat="1" applyFont="1" applyFill="1" applyBorder="1" applyAlignment="1">
      <alignment horizontal="center"/>
      <protection/>
    </xf>
    <xf numFmtId="49" fontId="46" fillId="0" borderId="0" xfId="71" applyNumberFormat="1" applyFont="1" applyFill="1" applyBorder="1" applyAlignment="1">
      <alignment horizontal="right"/>
      <protection/>
    </xf>
    <xf numFmtId="176" fontId="48" fillId="0" borderId="0" xfId="71" applyFont="1" applyFill="1" applyAlignment="1">
      <alignment horizontal="center" vertical="center"/>
      <protection/>
    </xf>
    <xf numFmtId="202" fontId="2" fillId="0" borderId="0" xfId="71" applyNumberFormat="1" applyFont="1" applyFill="1" applyBorder="1" applyAlignment="1">
      <alignment horizontal="center"/>
      <protection/>
    </xf>
    <xf numFmtId="49" fontId="4" fillId="0" borderId="0" xfId="71" applyNumberFormat="1" applyFont="1" applyFill="1" applyBorder="1" applyAlignment="1">
      <alignment horizontal="right"/>
      <protection/>
    </xf>
    <xf numFmtId="176" fontId="3" fillId="0" borderId="0" xfId="71" applyFont="1" applyFill="1" applyAlignment="1">
      <alignment horizontal="left" vertical="top" wrapText="1"/>
      <protection/>
    </xf>
    <xf numFmtId="176" fontId="5" fillId="0" borderId="0" xfId="71" applyAlignment="1">
      <alignment horizontal="left" vertical="top" wrapText="1"/>
      <protection/>
    </xf>
    <xf numFmtId="176" fontId="0" fillId="0" borderId="0" xfId="71" applyFont="1" applyAlignment="1">
      <alignment horizontal="center" vertical="center"/>
      <protection/>
    </xf>
    <xf numFmtId="176" fontId="2" fillId="0" borderId="11" xfId="71" applyFont="1" applyBorder="1" applyAlignment="1">
      <alignment horizontal="center" vertical="center" wrapText="1"/>
      <protection/>
    </xf>
    <xf numFmtId="176" fontId="5" fillId="0" borderId="11" xfId="71" applyBorder="1" applyAlignment="1">
      <alignment vertical="center"/>
      <protection/>
    </xf>
    <xf numFmtId="176" fontId="5" fillId="0" borderId="12" xfId="71" applyBorder="1" applyAlignment="1">
      <alignment vertical="center"/>
      <protection/>
    </xf>
    <xf numFmtId="176" fontId="2" fillId="0" borderId="0" xfId="71" applyFont="1" applyBorder="1" applyAlignment="1">
      <alignment horizontal="center" vertical="center" wrapText="1"/>
      <protection/>
    </xf>
    <xf numFmtId="176" fontId="5" fillId="0" borderId="0" xfId="71" applyBorder="1" applyAlignment="1">
      <alignment vertical="center"/>
      <protection/>
    </xf>
    <xf numFmtId="176" fontId="5" fillId="0" borderId="13" xfId="71" applyBorder="1" applyAlignment="1">
      <alignment vertical="center"/>
      <protection/>
    </xf>
    <xf numFmtId="176" fontId="5" fillId="0" borderId="15" xfId="71" applyBorder="1" applyAlignment="1">
      <alignment vertical="center"/>
      <protection/>
    </xf>
    <xf numFmtId="176" fontId="5" fillId="0" borderId="16" xfId="71" applyBorder="1" applyAlignment="1">
      <alignment vertical="center"/>
      <protection/>
    </xf>
    <xf numFmtId="176" fontId="0" fillId="0" borderId="12" xfId="71" applyFont="1" applyBorder="1" applyAlignment="1">
      <alignment horizontal="center" vertical="center" wrapText="1"/>
      <protection/>
    </xf>
    <xf numFmtId="176" fontId="0" fillId="0" borderId="17" xfId="71" applyFont="1" applyBorder="1" applyAlignment="1">
      <alignment horizontal="center" vertical="center" wrapText="1"/>
      <protection/>
    </xf>
    <xf numFmtId="176" fontId="0" fillId="0" borderId="13" xfId="71" applyFont="1" applyBorder="1" applyAlignment="1">
      <alignment horizontal="center" vertical="center" wrapText="1"/>
      <protection/>
    </xf>
    <xf numFmtId="176" fontId="22" fillId="0" borderId="0" xfId="71" applyFont="1" applyAlignment="1">
      <alignment horizontal="center" vertical="center"/>
      <protection/>
    </xf>
    <xf numFmtId="202" fontId="2" fillId="0" borderId="0" xfId="71" applyNumberFormat="1" applyFont="1" applyBorder="1" applyAlignment="1">
      <alignment horizontal="center"/>
      <protection/>
    </xf>
    <xf numFmtId="176" fontId="3" fillId="0" borderId="0" xfId="74" applyFont="1" applyFill="1" applyBorder="1" applyAlignment="1">
      <alignment horizontal="justify" vertical="distributed"/>
      <protection/>
    </xf>
    <xf numFmtId="176" fontId="48" fillId="0" borderId="0" xfId="71" applyFont="1" applyAlignment="1">
      <alignment horizontal="center" vertical="center"/>
      <protection/>
    </xf>
    <xf numFmtId="176" fontId="5" fillId="0" borderId="11" xfId="71" applyBorder="1" applyAlignment="1">
      <alignment horizontal="center" vertical="center" wrapText="1"/>
      <protection/>
    </xf>
    <xf numFmtId="176" fontId="5" fillId="0" borderId="12" xfId="71" applyBorder="1" applyAlignment="1">
      <alignment horizontal="center" vertical="center" wrapText="1"/>
      <protection/>
    </xf>
    <xf numFmtId="176" fontId="5" fillId="0" borderId="0" xfId="71" applyAlignment="1">
      <alignment horizontal="center" vertical="center" wrapText="1"/>
      <protection/>
    </xf>
    <xf numFmtId="176" fontId="5" fillId="0" borderId="13" xfId="71" applyBorder="1" applyAlignment="1">
      <alignment horizontal="center" vertical="center" wrapText="1"/>
      <protection/>
    </xf>
    <xf numFmtId="176" fontId="5" fillId="0" borderId="15" xfId="71" applyBorder="1" applyAlignment="1">
      <alignment horizontal="center" vertical="center" wrapText="1"/>
      <protection/>
    </xf>
    <xf numFmtId="176" fontId="5" fillId="0" borderId="16" xfId="71" applyBorder="1" applyAlignment="1">
      <alignment horizontal="center" vertical="center" wrapText="1"/>
      <protection/>
    </xf>
    <xf numFmtId="176" fontId="4" fillId="0" borderId="0" xfId="71" applyFont="1" applyAlignment="1">
      <alignment horizontal="center" vertical="center"/>
      <protection/>
    </xf>
    <xf numFmtId="176" fontId="5" fillId="0" borderId="0" xfId="71" applyBorder="1" applyAlignment="1">
      <alignment horizontal="center" vertical="center" wrapText="1"/>
      <protection/>
    </xf>
    <xf numFmtId="176" fontId="2" fillId="0" borderId="20" xfId="71" applyFont="1" applyFill="1" applyBorder="1" applyAlignment="1">
      <alignment horizontal="center" vertical="center"/>
      <protection/>
    </xf>
    <xf numFmtId="176" fontId="2" fillId="0" borderId="23" xfId="71" applyFont="1" applyFill="1" applyBorder="1" applyAlignment="1">
      <alignment horizontal="center" vertical="center"/>
      <protection/>
    </xf>
    <xf numFmtId="176" fontId="2" fillId="0" borderId="25" xfId="71" applyFont="1" applyFill="1" applyBorder="1" applyAlignment="1">
      <alignment horizontal="center" vertical="center"/>
      <protection/>
    </xf>
    <xf numFmtId="176" fontId="2" fillId="0" borderId="24" xfId="71" applyFont="1" applyFill="1" applyBorder="1" applyAlignment="1">
      <alignment horizontal="center" vertical="center"/>
      <protection/>
    </xf>
    <xf numFmtId="176" fontId="2" fillId="0" borderId="25" xfId="71" applyFont="1" applyFill="1" applyBorder="1" applyAlignment="1">
      <alignment horizontal="center" vertical="center" wrapText="1"/>
      <protection/>
    </xf>
    <xf numFmtId="176" fontId="2" fillId="0" borderId="24" xfId="71" applyFont="1" applyFill="1" applyBorder="1" applyAlignment="1">
      <alignment horizontal="center" vertical="center" wrapText="1"/>
      <protection/>
    </xf>
    <xf numFmtId="176" fontId="2" fillId="0" borderId="17" xfId="71" applyFont="1" applyFill="1" applyBorder="1" applyAlignment="1">
      <alignment horizontal="center" vertical="center" wrapText="1"/>
      <protection/>
    </xf>
    <xf numFmtId="176" fontId="2" fillId="0" borderId="26" xfId="71" applyFont="1" applyFill="1" applyBorder="1" applyAlignment="1">
      <alignment horizontal="center" vertical="center" wrapText="1"/>
      <protection/>
    </xf>
    <xf numFmtId="175" fontId="2" fillId="0" borderId="0" xfId="71" applyNumberFormat="1" applyFont="1" applyAlignment="1">
      <alignment/>
      <protection/>
    </xf>
    <xf numFmtId="175" fontId="2" fillId="0" borderId="0" xfId="71" applyNumberFormat="1" applyFont="1" applyAlignment="1">
      <alignment vertical="center"/>
      <protection/>
    </xf>
    <xf numFmtId="175" fontId="2" fillId="0" borderId="0" xfId="71" applyNumberFormat="1" applyFont="1" applyAlignment="1">
      <alignment horizontal="left" vertical="center"/>
      <protection/>
    </xf>
    <xf numFmtId="175" fontId="2" fillId="33" borderId="0" xfId="81" applyFont="1" applyFill="1" applyAlignment="1">
      <alignment horizontal="center"/>
      <protection/>
    </xf>
    <xf numFmtId="176" fontId="5" fillId="0" borderId="0" xfId="71" applyAlignment="1">
      <alignment horizontal="center"/>
      <protection/>
    </xf>
    <xf numFmtId="0" fontId="2" fillId="0" borderId="0" xfId="71" applyNumberFormat="1" applyFont="1" applyBorder="1" applyAlignment="1">
      <alignment horizontal="left"/>
      <protection/>
    </xf>
    <xf numFmtId="176" fontId="28" fillId="0" borderId="0" xfId="71" applyFont="1" applyAlignment="1">
      <alignment horizontal="center" vertical="center"/>
      <protection/>
    </xf>
    <xf numFmtId="176" fontId="0" fillId="0" borderId="11" xfId="71" applyFont="1" applyBorder="1" applyAlignment="1">
      <alignment horizontal="center" vertical="center" wrapText="1"/>
      <protection/>
    </xf>
    <xf numFmtId="176" fontId="0" fillId="0" borderId="0" xfId="71" applyFont="1" applyBorder="1" applyAlignment="1">
      <alignment horizontal="center" vertical="center" wrapText="1"/>
      <protection/>
    </xf>
    <xf numFmtId="176" fontId="0" fillId="0" borderId="15" xfId="71" applyFont="1" applyBorder="1" applyAlignment="1">
      <alignment horizontal="center" vertical="center" wrapText="1"/>
      <protection/>
    </xf>
    <xf numFmtId="176" fontId="0" fillId="0" borderId="16" xfId="71" applyFont="1" applyBorder="1" applyAlignment="1">
      <alignment horizontal="center" vertical="center" wrapText="1"/>
      <protection/>
    </xf>
    <xf numFmtId="176" fontId="0" fillId="0" borderId="14" xfId="71" applyFont="1" applyBorder="1" applyAlignment="1">
      <alignment horizontal="center" vertical="center" wrapText="1"/>
      <protection/>
    </xf>
    <xf numFmtId="176" fontId="0" fillId="0" borderId="26" xfId="71" applyFont="1" applyBorder="1" applyAlignment="1">
      <alignment horizontal="center" vertical="center" wrapText="1"/>
      <protection/>
    </xf>
    <xf numFmtId="176" fontId="0" fillId="0" borderId="19" xfId="71" applyFont="1" applyBorder="1" applyAlignment="1">
      <alignment horizontal="center" vertical="center" wrapText="1"/>
      <protection/>
    </xf>
    <xf numFmtId="176" fontId="0" fillId="0" borderId="18" xfId="71" applyFont="1" applyBorder="1" applyAlignment="1">
      <alignment horizontal="center" vertical="center" wrapText="1"/>
      <protection/>
    </xf>
    <xf numFmtId="176" fontId="0" fillId="0" borderId="20" xfId="71" applyFont="1" applyBorder="1" applyAlignment="1">
      <alignment horizontal="center" vertical="center" wrapText="1"/>
      <protection/>
    </xf>
    <xf numFmtId="176" fontId="16" fillId="0" borderId="0" xfId="71" applyFont="1" applyBorder="1" applyAlignment="1">
      <alignment horizontal="center" vertical="center"/>
      <protection/>
    </xf>
    <xf numFmtId="175" fontId="36" fillId="0" borderId="0" xfId="71" applyNumberFormat="1" applyFont="1" applyBorder="1" applyAlignment="1">
      <alignment horizontal="left" vertical="top"/>
      <protection/>
    </xf>
    <xf numFmtId="175" fontId="36" fillId="0" borderId="0" xfId="71" applyNumberFormat="1" applyFont="1" applyBorder="1" applyAlignment="1">
      <alignment horizontal="center" vertical="top" wrapText="1"/>
      <protection/>
    </xf>
    <xf numFmtId="175" fontId="36" fillId="0" borderId="0" xfId="71" applyNumberFormat="1" applyFont="1" applyAlignment="1">
      <alignment horizontal="center" vertical="top" wrapText="1"/>
      <protection/>
    </xf>
    <xf numFmtId="207" fontId="36" fillId="0" borderId="0" xfId="71" applyNumberFormat="1" applyFont="1" applyBorder="1" applyAlignment="1">
      <alignment horizontal="left" vertical="top" wrapText="1"/>
      <protection/>
    </xf>
    <xf numFmtId="175" fontId="36" fillId="0" borderId="0" xfId="71" applyNumberFormat="1" applyFont="1" applyAlignment="1">
      <alignment horizontal="left" vertical="top" wrapText="1"/>
      <protection/>
    </xf>
    <xf numFmtId="0" fontId="17" fillId="0" borderId="0" xfId="71" applyNumberFormat="1" applyFont="1" applyAlignment="1">
      <alignment horizontal="right" vertical="center" wrapText="1"/>
      <protection/>
    </xf>
    <xf numFmtId="0" fontId="16" fillId="0" borderId="0" xfId="71" applyNumberFormat="1" applyFont="1" applyAlignment="1">
      <alignment horizontal="right" vertical="top" wrapText="1"/>
      <protection/>
    </xf>
    <xf numFmtId="176" fontId="16" fillId="0" borderId="0" xfId="71" applyFont="1" applyAlignment="1">
      <alignment horizontal="center" vertical="center"/>
      <protection/>
    </xf>
    <xf numFmtId="175" fontId="36" fillId="0" borderId="0" xfId="71" applyNumberFormat="1" applyFont="1" applyAlignment="1">
      <alignment horizontal="center" vertical="center" wrapText="1"/>
      <protection/>
    </xf>
    <xf numFmtId="175" fontId="36" fillId="0" borderId="0" xfId="71" applyNumberFormat="1" applyFont="1" applyAlignment="1">
      <alignment horizontal="center" vertical="top"/>
      <protection/>
    </xf>
    <xf numFmtId="0" fontId="36" fillId="0" borderId="0" xfId="71" applyNumberFormat="1" applyFont="1" applyAlignment="1">
      <alignment horizontal="justify" vertical="top"/>
      <protection/>
    </xf>
    <xf numFmtId="176" fontId="36" fillId="0" borderId="0" xfId="71" applyFont="1" applyAlignment="1">
      <alignment vertical="center"/>
      <protection/>
    </xf>
    <xf numFmtId="176" fontId="1" fillId="0" borderId="0" xfId="71" applyFont="1" applyAlignment="1">
      <alignment horizontal="center" vertical="center"/>
      <protection/>
    </xf>
    <xf numFmtId="176" fontId="29" fillId="0" borderId="0" xfId="71" applyFont="1" applyAlignment="1">
      <alignment horizontal="left" vertical="center"/>
      <protection/>
    </xf>
    <xf numFmtId="176" fontId="23" fillId="0" borderId="0" xfId="71" applyFont="1" applyBorder="1" applyAlignment="1" quotePrefix="1">
      <alignment horizontal="center" vertical="center"/>
      <protection/>
    </xf>
    <xf numFmtId="176" fontId="23" fillId="0" borderId="11" xfId="71" applyFont="1" applyBorder="1" applyAlignment="1">
      <alignment horizontal="center" vertical="center" wrapText="1"/>
      <protection/>
    </xf>
    <xf numFmtId="176" fontId="23" fillId="0" borderId="11" xfId="71" applyFont="1" applyBorder="1" applyAlignment="1">
      <alignment horizontal="center" vertical="center"/>
      <protection/>
    </xf>
    <xf numFmtId="176" fontId="23" fillId="0" borderId="12" xfId="71" applyFont="1" applyBorder="1" applyAlignment="1">
      <alignment horizontal="center" vertical="center"/>
      <protection/>
    </xf>
    <xf numFmtId="176" fontId="23" fillId="0" borderId="0" xfId="71" applyFont="1" applyBorder="1" applyAlignment="1">
      <alignment horizontal="center" vertical="center"/>
      <protection/>
    </xf>
    <xf numFmtId="176" fontId="23" fillId="0" borderId="13" xfId="71" applyFont="1" applyBorder="1" applyAlignment="1">
      <alignment horizontal="center" vertical="center"/>
      <protection/>
    </xf>
    <xf numFmtId="176" fontId="23" fillId="0" borderId="15" xfId="71" applyFont="1" applyBorder="1" applyAlignment="1">
      <alignment horizontal="center" vertical="center"/>
      <protection/>
    </xf>
    <xf numFmtId="176" fontId="23" fillId="0" borderId="16" xfId="71" applyFont="1" applyBorder="1" applyAlignment="1">
      <alignment horizontal="center" vertical="center"/>
      <protection/>
    </xf>
    <xf numFmtId="176" fontId="38" fillId="0" borderId="19" xfId="71" applyFont="1" applyBorder="1" applyAlignment="1">
      <alignment horizontal="center" vertical="center"/>
      <protection/>
    </xf>
    <xf numFmtId="176" fontId="38" fillId="0" borderId="18" xfId="71" applyFont="1" applyBorder="1" applyAlignment="1">
      <alignment horizontal="center" vertical="center"/>
      <protection/>
    </xf>
    <xf numFmtId="176" fontId="14" fillId="0" borderId="0" xfId="71" applyFont="1" applyFill="1" applyBorder="1" applyAlignment="1">
      <alignment horizontal="center" vertical="center"/>
      <protection/>
    </xf>
    <xf numFmtId="0" fontId="23" fillId="0" borderId="19" xfId="71" applyNumberFormat="1" applyFont="1" applyBorder="1" applyAlignment="1">
      <alignment horizontal="center" vertical="center"/>
      <protection/>
    </xf>
    <xf numFmtId="0" fontId="23" fillId="0" borderId="20" xfId="71" applyNumberFormat="1" applyFont="1" applyBorder="1" applyAlignment="1">
      <alignment horizontal="center" vertical="center"/>
      <protection/>
    </xf>
    <xf numFmtId="176" fontId="38" fillId="0" borderId="14" xfId="71" applyFont="1" applyBorder="1" applyAlignment="1" quotePrefix="1">
      <alignment horizontal="center" vertical="center" wrapText="1"/>
      <protection/>
    </xf>
    <xf numFmtId="176" fontId="38" fillId="0" borderId="17" xfId="71" applyFont="1" applyBorder="1" applyAlignment="1">
      <alignment horizontal="center" vertical="center"/>
      <protection/>
    </xf>
    <xf numFmtId="176" fontId="38" fillId="0" borderId="26" xfId="71" applyFont="1" applyBorder="1" applyAlignment="1">
      <alignment horizontal="center" vertical="center"/>
      <protection/>
    </xf>
    <xf numFmtId="176" fontId="5" fillId="0" borderId="0" xfId="71" applyFont="1" applyFill="1" applyBorder="1" applyAlignment="1" quotePrefix="1">
      <alignment horizontal="center" vertical="center"/>
      <protection/>
    </xf>
    <xf numFmtId="176" fontId="5" fillId="0" borderId="0" xfId="71" applyFont="1" applyFill="1" applyBorder="1" applyAlignment="1">
      <alignment horizontal="center" vertical="center"/>
      <protection/>
    </xf>
    <xf numFmtId="1" fontId="23" fillId="0" borderId="23" xfId="71" applyNumberFormat="1" applyFont="1" applyBorder="1" applyAlignment="1">
      <alignment horizontal="center" vertical="center"/>
      <protection/>
    </xf>
    <xf numFmtId="1" fontId="23" fillId="0" borderId="24" xfId="71" applyNumberFormat="1" applyFont="1" applyBorder="1" applyAlignment="1">
      <alignment horizontal="center" vertical="center"/>
      <protection/>
    </xf>
    <xf numFmtId="176" fontId="23" fillId="0" borderId="23" xfId="71" applyFont="1" applyBorder="1" applyAlignment="1">
      <alignment horizontal="center" vertical="center" wrapText="1"/>
      <protection/>
    </xf>
    <xf numFmtId="176" fontId="23" fillId="0" borderId="24" xfId="71" applyFont="1" applyBorder="1" applyAlignment="1">
      <alignment horizontal="center" vertical="center"/>
      <protection/>
    </xf>
    <xf numFmtId="0" fontId="5" fillId="0" borderId="0" xfId="71" applyNumberFormat="1" applyFont="1" applyFill="1" applyBorder="1" applyAlignment="1">
      <alignment horizontal="center" vertical="center"/>
      <protection/>
    </xf>
    <xf numFmtId="176" fontId="5" fillId="0" borderId="0" xfId="71" applyFont="1" applyFill="1" applyBorder="1" applyAlignment="1" quotePrefix="1">
      <alignment horizontal="center" vertical="center" wrapText="1"/>
      <protection/>
    </xf>
    <xf numFmtId="1" fontId="5" fillId="0" borderId="0" xfId="71" applyNumberFormat="1" applyFont="1" applyFill="1" applyBorder="1" applyAlignment="1">
      <alignment horizontal="center" vertical="center"/>
      <protection/>
    </xf>
    <xf numFmtId="176" fontId="5" fillId="0" borderId="0" xfId="71" applyFont="1" applyFill="1" applyBorder="1" applyAlignment="1">
      <alignment horizontal="center" vertical="center" wrapText="1"/>
      <protection/>
    </xf>
    <xf numFmtId="176" fontId="67" fillId="0" borderId="0" xfId="71" applyFont="1" applyFill="1" applyBorder="1" applyAlignment="1">
      <alignment horizontal="left" vertical="center" wrapText="1"/>
      <protection/>
    </xf>
    <xf numFmtId="176" fontId="67" fillId="0" borderId="0" xfId="71" applyFont="1" applyFill="1" applyBorder="1" applyAlignment="1">
      <alignment/>
      <protection/>
    </xf>
    <xf numFmtId="176" fontId="1" fillId="0" borderId="0" xfId="71" applyFont="1" applyFill="1" applyBorder="1" applyAlignment="1">
      <alignment horizontal="center" vertical="center" wrapText="1"/>
      <protection/>
    </xf>
    <xf numFmtId="175" fontId="38" fillId="0" borderId="0" xfId="71" applyNumberFormat="1" applyFont="1" applyAlignment="1">
      <alignment horizontal="left" vertical="center"/>
      <protection/>
    </xf>
    <xf numFmtId="170" fontId="65" fillId="0" borderId="0" xfId="71" applyNumberFormat="1" applyFont="1" applyFill="1" applyBorder="1" applyAlignment="1">
      <alignment horizontal="left" vertical="center"/>
      <protection/>
    </xf>
    <xf numFmtId="170" fontId="5" fillId="0" borderId="0" xfId="71" applyNumberFormat="1" applyFont="1" applyFill="1" applyBorder="1" applyAlignment="1">
      <alignment horizontal="left"/>
      <protection/>
    </xf>
    <xf numFmtId="170" fontId="5" fillId="0" borderId="0" xfId="71" applyNumberFormat="1" applyFont="1" applyFill="1" applyBorder="1" applyAlignment="1">
      <alignment horizontal="left" vertical="center"/>
      <protection/>
    </xf>
    <xf numFmtId="175" fontId="38" fillId="0" borderId="0" xfId="71" applyNumberFormat="1" applyFont="1" applyAlignment="1">
      <alignment horizontal="center" vertical="center"/>
      <protection/>
    </xf>
    <xf numFmtId="176" fontId="23" fillId="0" borderId="0" xfId="71" applyFont="1" applyBorder="1" applyAlignment="1">
      <alignment horizontal="justify" vertical="top"/>
      <protection/>
    </xf>
    <xf numFmtId="176" fontId="5" fillId="0" borderId="0" xfId="71" applyFont="1" applyBorder="1" applyAlignment="1">
      <alignment horizontal="justify" vertical="distributed"/>
      <protection/>
    </xf>
  </cellXfs>
  <cellStyles count="83">
    <cellStyle name="Normal" xfId="0"/>
    <cellStyle name="##0" xfId="15"/>
    <cellStyle name="##0,0" xfId="16"/>
    <cellStyle name="##0,00" xfId="17"/>
    <cellStyle name="[Kursiv]##0" xfId="18"/>
    <cellStyle name="[Kursiv]##0,0" xfId="19"/>
    <cellStyle name="[Kursiv]##0,0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berichtigtes E. Dezimal" xfId="47"/>
    <cellStyle name="berichtigtes E. ganzzahlig" xfId="48"/>
    <cellStyle name="Followed Hyperlink" xfId="49"/>
    <cellStyle name="Comma [0]" xfId="50"/>
    <cellStyle name="Eingabe" xfId="51"/>
    <cellStyle name="Ergebnis" xfId="52"/>
    <cellStyle name="Erklärender Text" xfId="53"/>
    <cellStyle name="Geheimhaltung" xfId="54"/>
    <cellStyle name="Geheimhaltung 2" xfId="55"/>
    <cellStyle name="Geheimhaltung 3" xfId="56"/>
    <cellStyle name="geschätztes E. Dezimal" xfId="57"/>
    <cellStyle name="geschätztes E. ganzzahlig" xfId="58"/>
    <cellStyle name="Gut" xfId="59"/>
    <cellStyle name="Hyperlink" xfId="60"/>
    <cellStyle name="in Millionen" xfId="61"/>
    <cellStyle name="in Tausend" xfId="62"/>
    <cellStyle name="Comma" xfId="63"/>
    <cellStyle name="Leerzeile" xfId="64"/>
    <cellStyle name="Neutral" xfId="65"/>
    <cellStyle name="Notiz" xfId="66"/>
    <cellStyle name="Percent" xfId="67"/>
    <cellStyle name="Schlecht" xfId="68"/>
    <cellStyle name="Standard 2" xfId="69"/>
    <cellStyle name="Standard 3" xfId="70"/>
    <cellStyle name="Standard 4" xfId="71"/>
    <cellStyle name="Standard_Bayern gesamt 2013" xfId="72"/>
    <cellStyle name="Standard_Bayern gesamt 2015" xfId="73"/>
    <cellStyle name="Standard_jahrbuch1" xfId="74"/>
    <cellStyle name="Standard_s397e" xfId="75"/>
    <cellStyle name="Standard_Tabelle1" xfId="76"/>
    <cellStyle name="Standard_Tabelle7" xfId="77"/>
    <cellStyle name="Stichprobenfehler Dezimal" xfId="78"/>
    <cellStyle name="Stichprobenfehler ganzzahlig" xfId="79"/>
    <cellStyle name="Tabellenfach gesperrt X" xfId="80"/>
    <cellStyle name="Text mit Füllzeichen" xfId="81"/>
    <cellStyle name="Überschrift" xfId="82"/>
    <cellStyle name="Überschrift 1" xfId="83"/>
    <cellStyle name="Überschrift 2" xfId="84"/>
    <cellStyle name="Überschrift 3" xfId="85"/>
    <cellStyle name="Überschrift 4" xfId="86"/>
    <cellStyle name="Ü-Haupt[I,II]" xfId="87"/>
    <cellStyle name="Ü-Tabellen[1.,2.]" xfId="88"/>
    <cellStyle name="Ü-Zwischen[A,B]" xfId="89"/>
    <cellStyle name="Verknüpfte Zelle" xfId="90"/>
    <cellStyle name="vorläufiges E. Dezimal" xfId="91"/>
    <cellStyle name="vorläufiges E. ganzzahlig" xfId="92"/>
    <cellStyle name="Currency" xfId="93"/>
    <cellStyle name="Currency [0]" xfId="94"/>
    <cellStyle name="Warnender Text" xfId="95"/>
    <cellStyle name="Zelle überprüfen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7</xdr:col>
      <xdr:colOff>9525</xdr:colOff>
      <xdr:row>44</xdr:row>
      <xdr:rowOff>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29150"/>
          <a:ext cx="64865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62850" y="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397</a:t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8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43775" y="6000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8</xdr:row>
      <xdr:rowOff>142875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43775" y="6000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397
</a:t>
          </a: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397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3209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stationär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12"/>
        <xdr:cNvSpPr txBox="1">
          <a:spLocks noChangeArrowheads="1"/>
        </xdr:cNvSpPr>
      </xdr:nvSpPr>
      <xdr:spPr>
        <a:xfrm>
          <a:off x="3209925" y="0"/>
          <a:ext cx="733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mobil/semi-mobil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4924425" y="0"/>
          <a:ext cx="1095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60198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mobilen/semi-mobilen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60198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stationären</a:t>
          </a:r>
        </a:p>
      </xdr:txBody>
    </xdr:sp>
    <xdr:clientData/>
  </xdr:twoCellAnchor>
  <xdr:twoCellAnchor>
    <xdr:from>
      <xdr:col>3</xdr:col>
      <xdr:colOff>819150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8" name="Text 20"/>
        <xdr:cNvSpPr txBox="1">
          <a:spLocks noChangeArrowheads="1"/>
        </xdr:cNvSpPr>
      </xdr:nvSpPr>
      <xdr:spPr>
        <a:xfrm>
          <a:off x="320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9" name="Text 24"/>
        <xdr:cNvSpPr txBox="1">
          <a:spLocks noChangeArrowheads="1"/>
        </xdr:cNvSpPr>
      </xdr:nvSpPr>
      <xdr:spPr>
        <a:xfrm>
          <a:off x="320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7</xdr:row>
      <xdr:rowOff>142875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7048500" y="695325"/>
          <a:ext cx="0" cy="5810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Bauabfälle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8</xdr:col>
      <xdr:colOff>800100</xdr:colOff>
      <xdr:row>55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5800"/>
          <a:ext cx="71247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0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396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0115550" y="4591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s396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73</xdr:row>
      <xdr:rowOff>0</xdr:rowOff>
    </xdr:from>
    <xdr:to>
      <xdr:col>4</xdr:col>
      <xdr:colOff>38100</xdr:colOff>
      <xdr:row>73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4410075" y="11172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75</xdr:row>
      <xdr:rowOff>0</xdr:rowOff>
    </xdr:from>
    <xdr:to>
      <xdr:col>17</xdr:col>
      <xdr:colOff>38100</xdr:colOff>
      <xdr:row>75</xdr:row>
      <xdr:rowOff>0</xdr:rowOff>
    </xdr:to>
    <xdr:sp fLocksText="0">
      <xdr:nvSpPr>
        <xdr:cNvPr id="3" name="Text 2"/>
        <xdr:cNvSpPr txBox="1">
          <a:spLocks noChangeArrowheads="1"/>
        </xdr:cNvSpPr>
      </xdr:nvSpPr>
      <xdr:spPr>
        <a:xfrm>
          <a:off x="13525500" y="116014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8"/>
  <sheetViews>
    <sheetView tabSelected="1" workbookViewId="0" topLeftCell="A1">
      <selection activeCell="A64" sqref="A64"/>
    </sheetView>
  </sheetViews>
  <sheetFormatPr defaultColWidth="11.421875" defaultRowHeight="12.75"/>
  <cols>
    <col min="1" max="1" width="24.28125" style="2" bestFit="1" customWidth="1"/>
    <col min="2" max="2" width="4.00390625" style="2" customWidth="1"/>
    <col min="3" max="5" width="9.28125" style="2" customWidth="1"/>
    <col min="6" max="6" width="10.421875" style="2" customWidth="1"/>
    <col min="7" max="7" width="9.7109375" style="2" customWidth="1"/>
    <col min="8" max="10" width="9.28125" style="2" customWidth="1"/>
    <col min="11" max="16384" width="11.421875" style="2" customWidth="1"/>
  </cols>
  <sheetData>
    <row r="3" spans="1:10" s="1" customFormat="1" ht="12.75">
      <c r="A3" s="873" t="s">
        <v>490</v>
      </c>
      <c r="B3" s="873"/>
      <c r="C3" s="873"/>
      <c r="D3" s="873"/>
      <c r="E3" s="873"/>
      <c r="F3" s="873"/>
      <c r="G3" s="873"/>
      <c r="H3" s="873"/>
      <c r="I3" s="873"/>
      <c r="J3" s="873"/>
    </row>
    <row r="4" spans="1:10" s="1" customFormat="1" ht="12.75">
      <c r="A4" s="873" t="s">
        <v>138</v>
      </c>
      <c r="B4" s="873"/>
      <c r="C4" s="873"/>
      <c r="D4" s="873"/>
      <c r="E4" s="873"/>
      <c r="F4" s="873"/>
      <c r="G4" s="873"/>
      <c r="H4" s="873"/>
      <c r="I4" s="873"/>
      <c r="J4" s="873"/>
    </row>
    <row r="5" ht="11.25" customHeight="1">
      <c r="H5" s="38"/>
    </row>
    <row r="6" spans="1:11" ht="15" customHeight="1">
      <c r="A6" s="4"/>
      <c r="B6" s="39"/>
      <c r="C6" s="870" t="s">
        <v>491</v>
      </c>
      <c r="D6" s="877" t="s">
        <v>290</v>
      </c>
      <c r="E6" s="878"/>
      <c r="F6" s="879"/>
      <c r="G6" s="877" t="s">
        <v>291</v>
      </c>
      <c r="H6" s="878"/>
      <c r="I6" s="878"/>
      <c r="J6" s="878"/>
      <c r="K6" s="8"/>
    </row>
    <row r="7" spans="1:11" ht="11.25" customHeight="1">
      <c r="A7" s="36" t="s">
        <v>0</v>
      </c>
      <c r="B7" s="40"/>
      <c r="C7" s="871"/>
      <c r="D7" s="874">
        <v>2015</v>
      </c>
      <c r="E7" s="874">
        <v>2016</v>
      </c>
      <c r="F7" s="870" t="s">
        <v>165</v>
      </c>
      <c r="G7" s="874">
        <v>2015</v>
      </c>
      <c r="H7" s="874">
        <v>2016</v>
      </c>
      <c r="I7" s="868" t="s">
        <v>164</v>
      </c>
      <c r="J7" s="869"/>
      <c r="K7" s="8"/>
    </row>
    <row r="8" spans="1:11" ht="22.5" customHeight="1">
      <c r="A8" s="40"/>
      <c r="B8" s="40"/>
      <c r="C8" s="871"/>
      <c r="D8" s="875"/>
      <c r="E8" s="875"/>
      <c r="F8" s="871"/>
      <c r="G8" s="875"/>
      <c r="H8" s="875"/>
      <c r="I8" s="870" t="s">
        <v>166</v>
      </c>
      <c r="J8" s="880" t="s">
        <v>167</v>
      </c>
      <c r="K8" s="8"/>
    </row>
    <row r="9" spans="1:11" ht="11.25">
      <c r="A9" s="40"/>
      <c r="B9" s="41" t="s">
        <v>157</v>
      </c>
      <c r="C9" s="872"/>
      <c r="D9" s="876"/>
      <c r="E9" s="876"/>
      <c r="F9" s="872"/>
      <c r="G9" s="876"/>
      <c r="H9" s="876"/>
      <c r="I9" s="872"/>
      <c r="J9" s="881"/>
      <c r="K9" s="8"/>
    </row>
    <row r="10" spans="1:11" ht="11.25">
      <c r="A10" s="42"/>
      <c r="B10" s="43" t="s">
        <v>212</v>
      </c>
      <c r="C10" s="3" t="s">
        <v>2</v>
      </c>
      <c r="D10" s="868" t="s">
        <v>3</v>
      </c>
      <c r="E10" s="869"/>
      <c r="F10" s="869"/>
      <c r="G10" s="869"/>
      <c r="H10" s="869"/>
      <c r="I10" s="869"/>
      <c r="J10" s="869"/>
      <c r="K10" s="8"/>
    </row>
    <row r="11" spans="1:10" ht="10.5" customHeight="1">
      <c r="A11" s="4"/>
      <c r="B11" s="5"/>
      <c r="F11" s="7"/>
      <c r="G11" s="7"/>
      <c r="H11" s="7"/>
      <c r="J11" s="7"/>
    </row>
    <row r="12" spans="1:12" ht="14.25" customHeight="1">
      <c r="A12" s="44" t="s">
        <v>255</v>
      </c>
      <c r="B12" s="45" t="s">
        <v>156</v>
      </c>
      <c r="C12" s="16">
        <v>395</v>
      </c>
      <c r="D12" s="35">
        <v>7195379</v>
      </c>
      <c r="E12" s="35">
        <v>7779147</v>
      </c>
      <c r="F12" s="35">
        <v>7726731</v>
      </c>
      <c r="G12" s="35">
        <v>417843</v>
      </c>
      <c r="H12" s="35">
        <v>77873</v>
      </c>
      <c r="I12" s="7">
        <v>32874</v>
      </c>
      <c r="J12" s="7">
        <v>24572</v>
      </c>
      <c r="K12" s="7"/>
      <c r="L12" s="12"/>
    </row>
    <row r="13" spans="1:12" ht="14.25" customHeight="1">
      <c r="A13" s="44"/>
      <c r="B13" s="45" t="s">
        <v>213</v>
      </c>
      <c r="C13" s="16">
        <v>37</v>
      </c>
      <c r="D13" s="35">
        <v>311120</v>
      </c>
      <c r="E13" s="35">
        <v>352860</v>
      </c>
      <c r="F13" s="35">
        <v>327631</v>
      </c>
      <c r="G13" s="35">
        <v>33631</v>
      </c>
      <c r="H13" s="35">
        <v>22982</v>
      </c>
      <c r="I13" s="7">
        <v>22982</v>
      </c>
      <c r="J13" s="54" t="s">
        <v>8</v>
      </c>
      <c r="K13" s="7"/>
      <c r="L13" s="12"/>
    </row>
    <row r="14" spans="1:11" ht="11.25" customHeight="1">
      <c r="A14" s="6"/>
      <c r="B14" s="45"/>
      <c r="C14" s="16"/>
      <c r="D14" s="35"/>
      <c r="E14" s="35"/>
      <c r="F14" s="35"/>
      <c r="G14" s="35"/>
      <c r="H14" s="35"/>
      <c r="I14" s="7"/>
      <c r="J14" s="7"/>
      <c r="K14" s="7"/>
    </row>
    <row r="15" spans="1:11" ht="11.25" customHeight="1">
      <c r="A15" s="8" t="s">
        <v>53</v>
      </c>
      <c r="B15" s="45" t="s">
        <v>156</v>
      </c>
      <c r="C15" s="16">
        <v>35</v>
      </c>
      <c r="D15" s="35">
        <v>3886258</v>
      </c>
      <c r="E15" s="35">
        <v>3704331</v>
      </c>
      <c r="F15" s="35">
        <v>3473372</v>
      </c>
      <c r="G15" s="35">
        <v>1004724</v>
      </c>
      <c r="H15" s="35">
        <v>984187</v>
      </c>
      <c r="I15" s="7">
        <v>106257</v>
      </c>
      <c r="J15" s="7">
        <v>861406</v>
      </c>
      <c r="K15" s="7"/>
    </row>
    <row r="16" spans="1:11" ht="14.25" customHeight="1">
      <c r="A16" s="44" t="s">
        <v>256</v>
      </c>
      <c r="B16" s="45" t="s">
        <v>213</v>
      </c>
      <c r="C16" s="16">
        <v>21</v>
      </c>
      <c r="D16" s="35">
        <v>366508</v>
      </c>
      <c r="E16" s="35">
        <v>290791</v>
      </c>
      <c r="F16" s="35">
        <v>186582</v>
      </c>
      <c r="G16" s="35">
        <v>261214</v>
      </c>
      <c r="H16" s="35">
        <v>238198</v>
      </c>
      <c r="I16" s="7">
        <v>59967</v>
      </c>
      <c r="J16" s="7">
        <v>177438</v>
      </c>
      <c r="K16" s="51"/>
    </row>
    <row r="17" spans="1:11" ht="11.25" customHeight="1">
      <c r="A17" s="44"/>
      <c r="B17" s="46"/>
      <c r="C17" s="7"/>
      <c r="D17" s="7"/>
      <c r="E17" s="7"/>
      <c r="F17" s="7"/>
      <c r="G17" s="7"/>
      <c r="H17" s="7"/>
      <c r="I17" s="7"/>
      <c r="J17" s="7"/>
      <c r="K17" s="7"/>
    </row>
    <row r="18" spans="1:11" ht="11.25" customHeight="1">
      <c r="A18" s="44" t="s">
        <v>7</v>
      </c>
      <c r="B18" s="44"/>
      <c r="C18" s="7"/>
      <c r="D18" s="7"/>
      <c r="E18" s="7"/>
      <c r="F18" s="7"/>
      <c r="G18" s="7"/>
      <c r="H18" s="7"/>
      <c r="I18" s="7"/>
      <c r="J18" s="7"/>
      <c r="K18" s="7"/>
    </row>
    <row r="19" spans="1:11" ht="11.25" customHeight="1">
      <c r="A19" s="867" t="s">
        <v>264</v>
      </c>
      <c r="B19" s="867"/>
      <c r="C19" s="867"/>
      <c r="D19" s="867"/>
      <c r="E19" s="867"/>
      <c r="F19" s="867"/>
      <c r="G19" s="867"/>
      <c r="H19" s="867"/>
      <c r="I19" s="867"/>
      <c r="J19" s="867"/>
      <c r="K19" s="7"/>
    </row>
    <row r="20" spans="1:11" ht="14.25" customHeight="1">
      <c r="A20" s="867"/>
      <c r="B20" s="867"/>
      <c r="C20" s="867"/>
      <c r="D20" s="867"/>
      <c r="E20" s="867"/>
      <c r="F20" s="867"/>
      <c r="G20" s="867"/>
      <c r="H20" s="867"/>
      <c r="I20" s="867"/>
      <c r="J20" s="867"/>
      <c r="K20" s="7"/>
    </row>
    <row r="21" spans="1:11" ht="14.25" customHeight="1">
      <c r="A21" s="867"/>
      <c r="B21" s="867"/>
      <c r="C21" s="867"/>
      <c r="D21" s="867"/>
      <c r="E21" s="867"/>
      <c r="F21" s="867"/>
      <c r="G21" s="867"/>
      <c r="H21" s="867"/>
      <c r="I21" s="867"/>
      <c r="J21" s="867"/>
      <c r="K21" s="7"/>
    </row>
    <row r="22" spans="1:11" ht="11.25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</row>
    <row r="23" spans="1:11" ht="11.25">
      <c r="A23" s="8"/>
      <c r="B23" s="8"/>
      <c r="C23" s="7"/>
      <c r="D23" s="7"/>
      <c r="E23" s="7"/>
      <c r="F23" s="7"/>
      <c r="G23" s="7"/>
      <c r="H23" s="7"/>
      <c r="I23" s="7"/>
      <c r="J23" s="7"/>
      <c r="K23" s="7"/>
    </row>
    <row r="24" spans="1:11" ht="11.2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</row>
    <row r="25" spans="1:12" ht="12.75">
      <c r="A25" s="873" t="s">
        <v>492</v>
      </c>
      <c r="B25" s="873"/>
      <c r="C25" s="873"/>
      <c r="D25" s="873"/>
      <c r="E25" s="873"/>
      <c r="F25" s="873"/>
      <c r="G25" s="873"/>
      <c r="H25" s="873"/>
      <c r="I25" s="873"/>
      <c r="J25" s="873"/>
      <c r="K25" s="7"/>
      <c r="L25" s="9"/>
    </row>
    <row r="26" spans="1:12" ht="12.75">
      <c r="A26" s="873" t="s">
        <v>137</v>
      </c>
      <c r="B26" s="873"/>
      <c r="C26" s="873"/>
      <c r="D26" s="873"/>
      <c r="E26" s="873"/>
      <c r="F26" s="873"/>
      <c r="G26" s="873"/>
      <c r="H26" s="873"/>
      <c r="I26" s="873"/>
      <c r="J26" s="873"/>
      <c r="K26" s="7"/>
      <c r="L26" s="9"/>
    </row>
    <row r="27" spans="8:11" ht="11.25" customHeight="1">
      <c r="H27" s="38"/>
      <c r="K27" s="7"/>
    </row>
    <row r="28" spans="1:11" ht="15" customHeight="1">
      <c r="A28" s="4"/>
      <c r="B28" s="39"/>
      <c r="C28" s="870" t="s">
        <v>491</v>
      </c>
      <c r="D28" s="877" t="s">
        <v>23</v>
      </c>
      <c r="E28" s="878"/>
      <c r="F28" s="879"/>
      <c r="G28" s="877" t="s">
        <v>20</v>
      </c>
      <c r="H28" s="878"/>
      <c r="I28" s="878"/>
      <c r="J28" s="878"/>
      <c r="K28" s="7"/>
    </row>
    <row r="29" spans="1:11" ht="11.25" customHeight="1">
      <c r="A29" s="36" t="s">
        <v>0</v>
      </c>
      <c r="B29" s="40"/>
      <c r="C29" s="871"/>
      <c r="D29" s="874">
        <v>2015</v>
      </c>
      <c r="E29" s="874">
        <v>2016</v>
      </c>
      <c r="F29" s="870" t="s">
        <v>165</v>
      </c>
      <c r="G29" s="874">
        <v>2015</v>
      </c>
      <c r="H29" s="874">
        <v>2016</v>
      </c>
      <c r="I29" s="868" t="s">
        <v>164</v>
      </c>
      <c r="J29" s="869"/>
      <c r="K29" s="7"/>
    </row>
    <row r="30" spans="1:11" ht="11.25" customHeight="1">
      <c r="A30" s="40"/>
      <c r="B30" s="40"/>
      <c r="C30" s="871"/>
      <c r="D30" s="875"/>
      <c r="E30" s="875"/>
      <c r="F30" s="871"/>
      <c r="G30" s="875"/>
      <c r="H30" s="875"/>
      <c r="I30" s="870" t="s">
        <v>166</v>
      </c>
      <c r="J30" s="880" t="s">
        <v>167</v>
      </c>
      <c r="K30" s="7"/>
    </row>
    <row r="31" spans="1:11" ht="11.25">
      <c r="A31" s="40"/>
      <c r="B31" s="41" t="s">
        <v>157</v>
      </c>
      <c r="C31" s="872"/>
      <c r="D31" s="876"/>
      <c r="E31" s="876"/>
      <c r="F31" s="872"/>
      <c r="G31" s="876"/>
      <c r="H31" s="876"/>
      <c r="I31" s="872"/>
      <c r="J31" s="881"/>
      <c r="K31" s="7"/>
    </row>
    <row r="32" spans="1:11" ht="11.25">
      <c r="A32" s="42"/>
      <c r="B32" s="47" t="s">
        <v>212</v>
      </c>
      <c r="C32" s="3" t="s">
        <v>2</v>
      </c>
      <c r="D32" s="868" t="s">
        <v>3</v>
      </c>
      <c r="E32" s="869"/>
      <c r="F32" s="869"/>
      <c r="G32" s="869"/>
      <c r="H32" s="869"/>
      <c r="I32" s="869"/>
      <c r="J32" s="869"/>
      <c r="K32" s="7"/>
    </row>
    <row r="33" spans="1:11" ht="11.25">
      <c r="A33" s="4"/>
      <c r="B33" s="5"/>
      <c r="C33" s="7"/>
      <c r="D33" s="7"/>
      <c r="E33" s="7"/>
      <c r="F33" s="7"/>
      <c r="G33" s="7"/>
      <c r="H33" s="7"/>
      <c r="I33" s="7"/>
      <c r="J33" s="7"/>
      <c r="K33" s="7"/>
    </row>
    <row r="34" spans="1:11" ht="11.25">
      <c r="A34" s="8" t="s">
        <v>172</v>
      </c>
      <c r="B34" s="45" t="s">
        <v>156</v>
      </c>
      <c r="C34" s="16">
        <f>28+1</f>
        <v>29</v>
      </c>
      <c r="D34" s="35">
        <v>735264</v>
      </c>
      <c r="E34" s="35">
        <v>792045</v>
      </c>
      <c r="F34" s="114">
        <v>765467</v>
      </c>
      <c r="G34" s="35">
        <v>714298</v>
      </c>
      <c r="H34" s="35">
        <v>773178</v>
      </c>
      <c r="I34" s="35">
        <v>112907</v>
      </c>
      <c r="J34" s="35">
        <v>494882</v>
      </c>
      <c r="K34" s="7"/>
    </row>
    <row r="35" spans="1:12" ht="11.25">
      <c r="A35" s="8" t="s">
        <v>265</v>
      </c>
      <c r="B35" s="45" t="s">
        <v>213</v>
      </c>
      <c r="C35" s="16">
        <f>12+0</f>
        <v>12</v>
      </c>
      <c r="D35" s="35">
        <v>51932</v>
      </c>
      <c r="E35" s="35">
        <v>63858</v>
      </c>
      <c r="F35" s="35">
        <v>56161</v>
      </c>
      <c r="G35" s="35">
        <v>39153</v>
      </c>
      <c r="H35" s="35">
        <v>57563</v>
      </c>
      <c r="I35" s="54">
        <v>5114</v>
      </c>
      <c r="J35" s="114">
        <v>52449</v>
      </c>
      <c r="K35" s="7"/>
      <c r="L35" s="7"/>
    </row>
    <row r="36" spans="1:12" ht="11.25">
      <c r="A36" s="8"/>
      <c r="B36" s="48"/>
      <c r="C36" s="16"/>
      <c r="D36" s="35"/>
      <c r="E36" s="35"/>
      <c r="F36" s="35"/>
      <c r="G36" s="35"/>
      <c r="H36" s="35"/>
      <c r="I36" s="35"/>
      <c r="J36" s="114"/>
      <c r="K36" s="7"/>
      <c r="L36" s="7"/>
    </row>
    <row r="37" spans="1:12" ht="11.25">
      <c r="A37" s="8" t="s">
        <v>4</v>
      </c>
      <c r="B37" s="45" t="s">
        <v>156</v>
      </c>
      <c r="C37" s="16">
        <v>196</v>
      </c>
      <c r="D37" s="35">
        <v>3800894</v>
      </c>
      <c r="E37" s="35">
        <v>1857047</v>
      </c>
      <c r="F37" s="35">
        <v>1789658</v>
      </c>
      <c r="G37" s="35">
        <v>458223</v>
      </c>
      <c r="H37" s="35">
        <v>169261</v>
      </c>
      <c r="I37" s="35">
        <v>106867</v>
      </c>
      <c r="J37" s="35">
        <v>44846</v>
      </c>
      <c r="K37" s="7"/>
      <c r="L37" s="7"/>
    </row>
    <row r="38" spans="1:12" ht="11.25">
      <c r="A38" s="8" t="s">
        <v>161</v>
      </c>
      <c r="B38" s="45" t="s">
        <v>213</v>
      </c>
      <c r="C38" s="16">
        <v>160</v>
      </c>
      <c r="D38" s="35">
        <v>1248821</v>
      </c>
      <c r="E38" s="35">
        <v>1401414</v>
      </c>
      <c r="F38" s="35">
        <v>1344599</v>
      </c>
      <c r="G38" s="35">
        <v>89671</v>
      </c>
      <c r="H38" s="35">
        <v>99179</v>
      </c>
      <c r="I38" s="35">
        <v>56676</v>
      </c>
      <c r="J38" s="35">
        <v>34834</v>
      </c>
      <c r="K38" s="7"/>
      <c r="L38" s="7"/>
    </row>
    <row r="39" spans="1:12" ht="11.25">
      <c r="A39" s="8"/>
      <c r="B39" s="45"/>
      <c r="C39" s="16"/>
      <c r="D39" s="35"/>
      <c r="E39" s="35"/>
      <c r="F39" s="35"/>
      <c r="G39" s="35"/>
      <c r="H39" s="35"/>
      <c r="I39" s="35"/>
      <c r="J39" s="35"/>
      <c r="K39" s="7"/>
      <c r="L39" s="7"/>
    </row>
    <row r="40" spans="1:12" ht="11.25">
      <c r="A40" s="8" t="s">
        <v>159</v>
      </c>
      <c r="B40" s="45" t="s">
        <v>156</v>
      </c>
      <c r="C40" s="16">
        <v>190</v>
      </c>
      <c r="D40" s="35">
        <v>88128</v>
      </c>
      <c r="E40" s="35">
        <v>78980</v>
      </c>
      <c r="F40" s="35">
        <v>74396</v>
      </c>
      <c r="G40" s="35">
        <v>84756</v>
      </c>
      <c r="H40" s="35">
        <v>77873</v>
      </c>
      <c r="I40" s="54">
        <v>323</v>
      </c>
      <c r="J40" s="35">
        <v>76240</v>
      </c>
      <c r="K40" s="7"/>
      <c r="L40" s="7"/>
    </row>
    <row r="41" spans="1:12" ht="11.25">
      <c r="A41" s="8" t="s">
        <v>160</v>
      </c>
      <c r="B41" s="45" t="s">
        <v>213</v>
      </c>
      <c r="C41" s="16">
        <v>165</v>
      </c>
      <c r="D41" s="35">
        <v>88128</v>
      </c>
      <c r="E41" s="35">
        <v>78789</v>
      </c>
      <c r="F41" s="35">
        <v>74205</v>
      </c>
      <c r="G41" s="35">
        <v>2608</v>
      </c>
      <c r="H41" s="35">
        <v>3090</v>
      </c>
      <c r="I41" s="54">
        <v>66</v>
      </c>
      <c r="J41" s="35">
        <v>2889</v>
      </c>
      <c r="K41" s="7"/>
      <c r="L41" s="7"/>
    </row>
    <row r="42" spans="1:12" ht="11.25">
      <c r="A42" s="8"/>
      <c r="B42" s="45"/>
      <c r="C42" s="16"/>
      <c r="D42" s="35"/>
      <c r="E42" s="35"/>
      <c r="F42" s="35"/>
      <c r="G42" s="35"/>
      <c r="H42" s="35"/>
      <c r="I42" s="35"/>
      <c r="J42" s="35"/>
      <c r="K42" s="7"/>
      <c r="L42" s="7"/>
    </row>
    <row r="43" spans="1:12" ht="11.25">
      <c r="A43" s="8" t="s">
        <v>158</v>
      </c>
      <c r="B43" s="45" t="s">
        <v>156</v>
      </c>
      <c r="C43" s="16">
        <v>184</v>
      </c>
      <c r="D43" s="35">
        <v>3251595</v>
      </c>
      <c r="E43" s="35">
        <v>3063774</v>
      </c>
      <c r="F43" s="35">
        <v>2526674</v>
      </c>
      <c r="G43" s="35">
        <v>192724</v>
      </c>
      <c r="H43" s="35">
        <v>264744</v>
      </c>
      <c r="I43" s="35">
        <v>42648</v>
      </c>
      <c r="J43" s="35">
        <v>108341</v>
      </c>
      <c r="K43" s="7"/>
      <c r="L43" s="7"/>
    </row>
    <row r="44" spans="1:12" ht="11.25">
      <c r="A44" s="8"/>
      <c r="B44" s="45" t="s">
        <v>213</v>
      </c>
      <c r="C44" s="16">
        <v>13</v>
      </c>
      <c r="D44" s="35">
        <v>323537</v>
      </c>
      <c r="E44" s="35">
        <v>304791</v>
      </c>
      <c r="F44" s="35">
        <v>235360</v>
      </c>
      <c r="G44" s="35">
        <v>42124</v>
      </c>
      <c r="H44" s="35">
        <v>65005</v>
      </c>
      <c r="I44" s="114">
        <v>2554</v>
      </c>
      <c r="J44" s="35">
        <v>62451</v>
      </c>
      <c r="K44" s="7"/>
      <c r="L44" s="7"/>
    </row>
    <row r="45" spans="1:12" ht="11.25">
      <c r="A45" s="8"/>
      <c r="B45" s="45"/>
      <c r="C45" s="16"/>
      <c r="D45" s="35"/>
      <c r="E45" s="35"/>
      <c r="F45" s="35"/>
      <c r="G45" s="35"/>
      <c r="H45" s="35"/>
      <c r="I45" s="35"/>
      <c r="J45" s="35"/>
      <c r="K45" s="7"/>
      <c r="L45" s="7"/>
    </row>
    <row r="46" spans="1:12" ht="11.25">
      <c r="A46" s="8" t="s">
        <v>486</v>
      </c>
      <c r="B46" s="45" t="s">
        <v>156</v>
      </c>
      <c r="C46" s="16">
        <v>337</v>
      </c>
      <c r="D46" s="35">
        <v>2702765</v>
      </c>
      <c r="E46" s="35">
        <v>2759756</v>
      </c>
      <c r="F46" s="35">
        <v>2658484</v>
      </c>
      <c r="G46" s="35">
        <v>1688194</v>
      </c>
      <c r="H46" s="35">
        <v>1637576</v>
      </c>
      <c r="I46" s="35">
        <v>41561</v>
      </c>
      <c r="J46" s="35">
        <v>194545</v>
      </c>
      <c r="K46" s="7"/>
      <c r="L46" s="7"/>
    </row>
    <row r="47" spans="1:12" ht="11.25">
      <c r="A47" s="8" t="s">
        <v>487</v>
      </c>
      <c r="B47" s="45" t="s">
        <v>213</v>
      </c>
      <c r="C47" s="54" t="s">
        <v>8</v>
      </c>
      <c r="D47" s="54" t="s">
        <v>8</v>
      </c>
      <c r="E47" s="54" t="s">
        <v>8</v>
      </c>
      <c r="F47" s="54" t="s">
        <v>8</v>
      </c>
      <c r="G47" s="54" t="s">
        <v>8</v>
      </c>
      <c r="H47" s="54" t="s">
        <v>8</v>
      </c>
      <c r="I47" s="54" t="s">
        <v>8</v>
      </c>
      <c r="J47" s="54" t="s">
        <v>8</v>
      </c>
      <c r="K47" s="7"/>
      <c r="L47" s="7"/>
    </row>
    <row r="48" spans="1:12" ht="11.25">
      <c r="A48" s="8"/>
      <c r="B48" s="45"/>
      <c r="C48" s="16"/>
      <c r="D48" s="35"/>
      <c r="E48" s="35"/>
      <c r="F48" s="35"/>
      <c r="G48" s="35"/>
      <c r="H48" s="35"/>
      <c r="I48" s="35"/>
      <c r="J48" s="35"/>
      <c r="K48" s="7"/>
      <c r="L48" s="7"/>
    </row>
    <row r="49" spans="1:12" ht="11.25">
      <c r="A49" s="8" t="s">
        <v>266</v>
      </c>
      <c r="B49" s="45" t="s">
        <v>156</v>
      </c>
      <c r="C49" s="16">
        <v>189</v>
      </c>
      <c r="D49" s="35">
        <v>3454988</v>
      </c>
      <c r="E49" s="35">
        <v>3345088</v>
      </c>
      <c r="F49" s="35">
        <v>2680414</v>
      </c>
      <c r="G49" s="35">
        <v>3416844</v>
      </c>
      <c r="H49" s="35">
        <v>3375777</v>
      </c>
      <c r="I49" s="35">
        <v>87211</v>
      </c>
      <c r="J49" s="35">
        <v>2214992</v>
      </c>
      <c r="K49" s="7"/>
      <c r="L49" s="7"/>
    </row>
    <row r="50" spans="1:12" ht="11.25">
      <c r="A50" s="8" t="s">
        <v>267</v>
      </c>
      <c r="B50" s="45" t="s">
        <v>213</v>
      </c>
      <c r="C50" s="16">
        <v>20</v>
      </c>
      <c r="D50" s="35">
        <v>142337</v>
      </c>
      <c r="E50" s="35">
        <v>131546</v>
      </c>
      <c r="F50" s="35">
        <v>109149</v>
      </c>
      <c r="G50" s="35">
        <v>134803</v>
      </c>
      <c r="H50" s="35">
        <v>126832</v>
      </c>
      <c r="I50" s="35">
        <v>5218</v>
      </c>
      <c r="J50" s="35">
        <v>121614</v>
      </c>
      <c r="K50" s="7"/>
      <c r="L50" s="7"/>
    </row>
    <row r="51" spans="1:12" ht="11.25">
      <c r="A51" s="8"/>
      <c r="B51" s="45"/>
      <c r="C51" s="16"/>
      <c r="D51" s="35"/>
      <c r="E51" s="35"/>
      <c r="F51" s="35"/>
      <c r="G51" s="35"/>
      <c r="H51" s="35"/>
      <c r="I51" s="35"/>
      <c r="J51" s="35"/>
      <c r="K51" s="7"/>
      <c r="L51" s="7"/>
    </row>
    <row r="52" spans="1:12" ht="15.75" customHeight="1">
      <c r="A52" s="8" t="s">
        <v>257</v>
      </c>
      <c r="B52" s="45" t="s">
        <v>156</v>
      </c>
      <c r="C52" s="16">
        <v>52</v>
      </c>
      <c r="D52" s="35">
        <v>1424380</v>
      </c>
      <c r="E52" s="35">
        <v>1224279</v>
      </c>
      <c r="F52" s="35">
        <v>1022269</v>
      </c>
      <c r="G52" s="35">
        <v>1183148</v>
      </c>
      <c r="H52" s="35">
        <v>1119558</v>
      </c>
      <c r="I52" s="35">
        <v>189682</v>
      </c>
      <c r="J52" s="35">
        <v>317600</v>
      </c>
      <c r="K52" s="7"/>
      <c r="L52" s="7"/>
    </row>
    <row r="53" spans="1:12" ht="15.75" customHeight="1">
      <c r="A53" s="8"/>
      <c r="B53" s="45" t="s">
        <v>213</v>
      </c>
      <c r="C53" s="16">
        <v>16</v>
      </c>
      <c r="D53" s="35">
        <v>98361</v>
      </c>
      <c r="E53" s="35">
        <v>98171</v>
      </c>
      <c r="F53" s="35">
        <v>93756</v>
      </c>
      <c r="G53" s="35">
        <v>283320</v>
      </c>
      <c r="H53" s="35">
        <v>201049</v>
      </c>
      <c r="I53" s="35">
        <v>11925</v>
      </c>
      <c r="J53" s="35">
        <v>78334</v>
      </c>
      <c r="K53" s="7"/>
      <c r="L53" s="7"/>
    </row>
    <row r="54" spans="1:12" ht="11.25">
      <c r="A54" s="8"/>
      <c r="B54" s="48"/>
      <c r="C54" s="16"/>
      <c r="D54" s="35"/>
      <c r="E54" s="35"/>
      <c r="F54" s="35"/>
      <c r="G54" s="35"/>
      <c r="H54" s="35"/>
      <c r="I54" s="35"/>
      <c r="J54" s="35"/>
      <c r="K54" s="7"/>
      <c r="L54" s="7"/>
    </row>
    <row r="55" spans="1:11" ht="11.25">
      <c r="A55" s="8" t="s">
        <v>5</v>
      </c>
      <c r="B55" s="45" t="s">
        <v>156</v>
      </c>
      <c r="C55" s="16">
        <v>214</v>
      </c>
      <c r="D55" s="35">
        <v>3916651</v>
      </c>
      <c r="E55" s="35">
        <v>4283230</v>
      </c>
      <c r="F55" s="35">
        <v>3623804</v>
      </c>
      <c r="G55" s="35">
        <v>3922655</v>
      </c>
      <c r="H55" s="35">
        <v>4262121</v>
      </c>
      <c r="I55" s="35">
        <v>184688</v>
      </c>
      <c r="J55" s="35">
        <v>1861191</v>
      </c>
      <c r="K55" s="7"/>
    </row>
    <row r="56" spans="1:11" ht="11.25">
      <c r="A56" s="8"/>
      <c r="B56" s="45" t="s">
        <v>213</v>
      </c>
      <c r="C56" s="16">
        <v>34</v>
      </c>
      <c r="D56" s="35">
        <v>32790</v>
      </c>
      <c r="E56" s="35">
        <v>41500</v>
      </c>
      <c r="F56" s="35">
        <v>39061</v>
      </c>
      <c r="G56" s="35">
        <v>40350</v>
      </c>
      <c r="H56" s="35">
        <v>46250</v>
      </c>
      <c r="I56" s="54">
        <v>3275</v>
      </c>
      <c r="J56" s="35">
        <v>34405</v>
      </c>
      <c r="K56" s="7"/>
    </row>
    <row r="57" spans="1:12" ht="11.25">
      <c r="A57" s="8"/>
      <c r="B57" s="45"/>
      <c r="C57" s="16"/>
      <c r="D57" s="35"/>
      <c r="E57" s="35"/>
      <c r="F57" s="35"/>
      <c r="G57" s="35"/>
      <c r="H57" s="35"/>
      <c r="I57" s="35"/>
      <c r="J57" s="35"/>
      <c r="K57" s="7"/>
      <c r="L57" s="7"/>
    </row>
    <row r="58" spans="1:12" ht="11.25">
      <c r="A58" s="8" t="s">
        <v>6</v>
      </c>
      <c r="B58" s="45" t="s">
        <v>156</v>
      </c>
      <c r="C58" s="16">
        <v>74</v>
      </c>
      <c r="D58" s="35">
        <v>145113</v>
      </c>
      <c r="E58" s="35">
        <v>175521</v>
      </c>
      <c r="F58" s="35">
        <v>147455</v>
      </c>
      <c r="G58" s="35">
        <v>144203</v>
      </c>
      <c r="H58" s="35">
        <v>172874</v>
      </c>
      <c r="I58" s="35">
        <v>522</v>
      </c>
      <c r="J58" s="35">
        <v>156706</v>
      </c>
      <c r="K58" s="7"/>
      <c r="L58" s="7"/>
    </row>
    <row r="59" spans="1:12" ht="11.25">
      <c r="A59" s="8" t="s">
        <v>478</v>
      </c>
      <c r="B59" s="45" t="s">
        <v>213</v>
      </c>
      <c r="C59" s="16">
        <v>32</v>
      </c>
      <c r="D59" s="35">
        <v>129055</v>
      </c>
      <c r="E59" s="35">
        <v>141159</v>
      </c>
      <c r="F59" s="35">
        <v>113531</v>
      </c>
      <c r="G59" s="35">
        <v>33261</v>
      </c>
      <c r="H59" s="35">
        <v>55569</v>
      </c>
      <c r="I59" s="35">
        <v>27</v>
      </c>
      <c r="J59" s="35">
        <v>55530</v>
      </c>
      <c r="K59" s="107"/>
      <c r="L59" s="7"/>
    </row>
    <row r="60" spans="1:12" ht="11.25">
      <c r="A60" s="8"/>
      <c r="B60" s="8"/>
      <c r="C60" s="50"/>
      <c r="D60" s="7"/>
      <c r="E60" s="7"/>
      <c r="F60" s="7"/>
      <c r="G60" s="7"/>
      <c r="H60" s="7"/>
      <c r="I60" s="7"/>
      <c r="J60" s="7"/>
      <c r="K60" s="7"/>
      <c r="L60" s="7"/>
    </row>
    <row r="61" ht="11.25" customHeight="1">
      <c r="A61" s="2" t="s">
        <v>7</v>
      </c>
    </row>
    <row r="62" spans="1:11" ht="14.25" customHeight="1">
      <c r="A62" s="867" t="s">
        <v>477</v>
      </c>
      <c r="B62" s="867"/>
      <c r="C62" s="867"/>
      <c r="D62" s="867"/>
      <c r="E62" s="867"/>
      <c r="F62" s="867"/>
      <c r="G62" s="867"/>
      <c r="H62" s="867"/>
      <c r="I62" s="867"/>
      <c r="J62" s="867"/>
      <c r="K62" s="56"/>
    </row>
    <row r="63" spans="1:10" ht="12" customHeight="1">
      <c r="A63" s="867"/>
      <c r="B63" s="867"/>
      <c r="C63" s="867"/>
      <c r="D63" s="867"/>
      <c r="E63" s="867"/>
      <c r="F63" s="867"/>
      <c r="G63" s="867"/>
      <c r="H63" s="867"/>
      <c r="I63" s="867"/>
      <c r="J63" s="867"/>
    </row>
    <row r="65" spans="3:10" ht="11.25">
      <c r="C65" s="7"/>
      <c r="D65" s="16"/>
      <c r="E65" s="33"/>
      <c r="F65" s="7"/>
      <c r="G65" s="7"/>
      <c r="H65" s="7"/>
      <c r="I65" s="7"/>
      <c r="J65" s="7"/>
    </row>
    <row r="66" spans="3:10" ht="11.25">
      <c r="C66" s="7"/>
      <c r="D66" s="7"/>
      <c r="E66" s="7"/>
      <c r="F66" s="7"/>
      <c r="G66" s="7"/>
      <c r="H66" s="7"/>
      <c r="I66" s="7"/>
      <c r="J66" s="7"/>
    </row>
    <row r="68" spans="4:5" ht="11.25">
      <c r="D68" s="7"/>
      <c r="E68" s="7"/>
    </row>
  </sheetData>
  <sheetProtection/>
  <mergeCells count="30">
    <mergeCell ref="G6:J6"/>
    <mergeCell ref="G28:J28"/>
    <mergeCell ref="J30:J31"/>
    <mergeCell ref="D32:J32"/>
    <mergeCell ref="H7:H9"/>
    <mergeCell ref="I8:I9"/>
    <mergeCell ref="J8:J9"/>
    <mergeCell ref="I7:J7"/>
    <mergeCell ref="E7:E9"/>
    <mergeCell ref="G29:G31"/>
    <mergeCell ref="G7:G9"/>
    <mergeCell ref="E29:E31"/>
    <mergeCell ref="D29:D31"/>
    <mergeCell ref="A19:J21"/>
    <mergeCell ref="D28:F28"/>
    <mergeCell ref="F29:F31"/>
    <mergeCell ref="H29:H31"/>
    <mergeCell ref="I29:J29"/>
    <mergeCell ref="I30:I31"/>
    <mergeCell ref="F7:F9"/>
    <mergeCell ref="A62:J63"/>
    <mergeCell ref="D10:J10"/>
    <mergeCell ref="C28:C31"/>
    <mergeCell ref="A3:J3"/>
    <mergeCell ref="A4:J4"/>
    <mergeCell ref="A25:J25"/>
    <mergeCell ref="A26:J26"/>
    <mergeCell ref="C6:C9"/>
    <mergeCell ref="D7:D9"/>
    <mergeCell ref="D6:F6"/>
  </mergeCells>
  <printOptions/>
  <pageMargins left="0.45" right="0.29" top="0.85" bottom="0.84" header="0.5118110236220472" footer="0.5118110236220472"/>
  <pageSetup horizontalDpi="600" verticalDpi="600" orientation="portrait" paperSize="9" scale="94" r:id="rId1"/>
  <headerFooter alignWithMargins="0">
    <oddHeader>&amp;L&amp;"Arial,Kursiv"&amp;8 &amp;U1 Abfallentsorgung&amp;R&amp;"Arial,Kursiv"&amp;8 &amp;UAbfallwirtschaft in Bayern 2016</oddHeader>
    <oddFooter xml:space="preserve">&amp;C 24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64" sqref="A64"/>
    </sheetView>
  </sheetViews>
  <sheetFormatPr defaultColWidth="11.421875" defaultRowHeight="12.75"/>
  <cols>
    <col min="1" max="1" width="1.57421875" style="2" customWidth="1"/>
    <col min="2" max="2" width="5.00390625" style="2" customWidth="1"/>
    <col min="3" max="3" width="18.8515625" style="2" customWidth="1"/>
    <col min="4" max="4" width="1.28515625" style="2" customWidth="1"/>
    <col min="5" max="5" width="8.57421875" style="2" customWidth="1"/>
    <col min="6" max="7" width="13.7109375" style="2" customWidth="1"/>
    <col min="8" max="8" width="16.421875" style="2" customWidth="1"/>
    <col min="9" max="9" width="17.8515625" style="2" customWidth="1"/>
    <col min="10" max="16384" width="11.421875" style="2" customWidth="1"/>
  </cols>
  <sheetData>
    <row r="1" spans="1:9" s="62" customFormat="1" ht="12.75">
      <c r="A1" s="920" t="s">
        <v>520</v>
      </c>
      <c r="B1" s="920"/>
      <c r="C1" s="920"/>
      <c r="D1" s="920"/>
      <c r="E1" s="920"/>
      <c r="F1" s="920"/>
      <c r="G1" s="920"/>
      <c r="H1" s="920"/>
      <c r="I1" s="920"/>
    </row>
    <row r="2" spans="1:9" s="62" customFormat="1" ht="12.75">
      <c r="A2" s="920" t="s">
        <v>293</v>
      </c>
      <c r="B2" s="920"/>
      <c r="C2" s="920"/>
      <c r="D2" s="920"/>
      <c r="E2" s="920"/>
      <c r="F2" s="920"/>
      <c r="G2" s="920"/>
      <c r="H2" s="920"/>
      <c r="I2" s="920"/>
    </row>
    <row r="4" spans="1:10" ht="11.25" customHeight="1">
      <c r="A4" s="894" t="s">
        <v>512</v>
      </c>
      <c r="B4" s="894"/>
      <c r="C4" s="894"/>
      <c r="D4" s="895"/>
      <c r="E4" s="870" t="s">
        <v>507</v>
      </c>
      <c r="F4" s="880" t="s">
        <v>294</v>
      </c>
      <c r="G4" s="868" t="s">
        <v>1</v>
      </c>
      <c r="H4" s="869"/>
      <c r="I4" s="869"/>
      <c r="J4" s="8"/>
    </row>
    <row r="5" spans="1:10" ht="11.25" customHeight="1">
      <c r="A5" s="897"/>
      <c r="B5" s="897"/>
      <c r="C5" s="897"/>
      <c r="D5" s="898"/>
      <c r="E5" s="871"/>
      <c r="F5" s="892"/>
      <c r="G5" s="870" t="s">
        <v>295</v>
      </c>
      <c r="H5" s="870" t="s">
        <v>296</v>
      </c>
      <c r="I5" s="880" t="s">
        <v>297</v>
      </c>
      <c r="J5" s="77"/>
    </row>
    <row r="6" spans="1:10" ht="11.25" customHeight="1">
      <c r="A6" s="897"/>
      <c r="B6" s="897"/>
      <c r="C6" s="897"/>
      <c r="D6" s="898"/>
      <c r="E6" s="871"/>
      <c r="F6" s="892"/>
      <c r="G6" s="871"/>
      <c r="H6" s="871"/>
      <c r="I6" s="892"/>
      <c r="J6" s="77"/>
    </row>
    <row r="7" spans="1:10" ht="11.25" customHeight="1">
      <c r="A7" s="897"/>
      <c r="B7" s="897"/>
      <c r="C7" s="897"/>
      <c r="D7" s="898"/>
      <c r="E7" s="871"/>
      <c r="F7" s="892"/>
      <c r="G7" s="871"/>
      <c r="H7" s="871"/>
      <c r="I7" s="892"/>
      <c r="J7" s="77"/>
    </row>
    <row r="8" spans="1:10" ht="11.25" customHeight="1">
      <c r="A8" s="897"/>
      <c r="B8" s="897"/>
      <c r="C8" s="897"/>
      <c r="D8" s="898"/>
      <c r="E8" s="871"/>
      <c r="F8" s="892"/>
      <c r="G8" s="871"/>
      <c r="H8" s="871"/>
      <c r="I8" s="892"/>
      <c r="J8" s="77"/>
    </row>
    <row r="9" spans="1:10" ht="11.25" customHeight="1">
      <c r="A9" s="897"/>
      <c r="B9" s="897"/>
      <c r="C9" s="897"/>
      <c r="D9" s="898"/>
      <c r="E9" s="871"/>
      <c r="F9" s="892"/>
      <c r="G9" s="871"/>
      <c r="H9" s="871"/>
      <c r="I9" s="892"/>
      <c r="J9" s="77"/>
    </row>
    <row r="10" spans="1:10" ht="11.25" customHeight="1">
      <c r="A10" s="897"/>
      <c r="B10" s="897"/>
      <c r="C10" s="897"/>
      <c r="D10" s="898"/>
      <c r="E10" s="872"/>
      <c r="F10" s="881"/>
      <c r="G10" s="872"/>
      <c r="H10" s="872"/>
      <c r="I10" s="881"/>
      <c r="J10" s="77"/>
    </row>
    <row r="11" spans="1:9" ht="11.25">
      <c r="A11" s="900"/>
      <c r="B11" s="900"/>
      <c r="C11" s="900"/>
      <c r="D11" s="901"/>
      <c r="E11" s="110" t="s">
        <v>2</v>
      </c>
      <c r="F11" s="868" t="s">
        <v>3</v>
      </c>
      <c r="G11" s="869"/>
      <c r="H11" s="869"/>
      <c r="I11" s="869"/>
    </row>
    <row r="12" spans="5:10" ht="12" customHeight="1">
      <c r="E12" s="180"/>
      <c r="J12" s="2" t="s">
        <v>420</v>
      </c>
    </row>
    <row r="13" spans="1:14" ht="12" customHeight="1">
      <c r="A13" s="916" t="s">
        <v>11</v>
      </c>
      <c r="B13" s="916"/>
      <c r="C13" s="916"/>
      <c r="D13" s="14"/>
      <c r="E13" s="130">
        <v>116</v>
      </c>
      <c r="F13" s="73">
        <v>1358817</v>
      </c>
      <c r="G13" s="73">
        <v>172319</v>
      </c>
      <c r="H13" s="73">
        <v>657913</v>
      </c>
      <c r="I13" s="73">
        <v>528586</v>
      </c>
      <c r="J13" s="7"/>
      <c r="K13" s="7"/>
      <c r="L13" s="7"/>
      <c r="M13" s="7"/>
      <c r="N13" s="7"/>
    </row>
    <row r="14" spans="2:10" ht="7.5" customHeight="1">
      <c r="B14" s="162"/>
      <c r="C14" s="12"/>
      <c r="D14" s="12"/>
      <c r="E14" s="49"/>
      <c r="F14" s="12"/>
      <c r="G14" s="12"/>
      <c r="H14" s="16"/>
      <c r="I14" s="16"/>
      <c r="J14" s="7"/>
    </row>
    <row r="15" spans="1:10" ht="12" customHeight="1">
      <c r="A15" s="162" t="s">
        <v>51</v>
      </c>
      <c r="C15" s="12"/>
      <c r="D15" s="12"/>
      <c r="E15" s="161"/>
      <c r="F15" s="12"/>
      <c r="G15" s="12"/>
      <c r="H15" s="126"/>
      <c r="I15" s="126"/>
      <c r="J15" s="7"/>
    </row>
    <row r="16" spans="2:10" ht="4.5" customHeight="1">
      <c r="B16" s="162"/>
      <c r="C16" s="12"/>
      <c r="D16" s="12"/>
      <c r="E16" s="49"/>
      <c r="F16" s="12"/>
      <c r="G16" s="12"/>
      <c r="H16" s="16"/>
      <c r="I16" s="156"/>
      <c r="J16" s="7"/>
    </row>
    <row r="17" spans="2:10" ht="12" customHeight="1">
      <c r="B17" s="915" t="s">
        <v>111</v>
      </c>
      <c r="C17" s="915"/>
      <c r="E17" s="49">
        <v>3</v>
      </c>
      <c r="F17" s="16">
        <v>44747</v>
      </c>
      <c r="G17" s="16">
        <v>7282</v>
      </c>
      <c r="H17" s="17">
        <v>37424</v>
      </c>
      <c r="I17" s="16">
        <v>41</v>
      </c>
      <c r="J17" s="7"/>
    </row>
    <row r="18" spans="2:10" ht="12" customHeight="1">
      <c r="B18" s="915" t="s">
        <v>106</v>
      </c>
      <c r="C18" s="915"/>
      <c r="E18" s="49">
        <v>17</v>
      </c>
      <c r="F18" s="16">
        <v>135704</v>
      </c>
      <c r="G18" s="16">
        <v>111</v>
      </c>
      <c r="H18" s="16">
        <v>128801</v>
      </c>
      <c r="I18" s="16">
        <v>6792</v>
      </c>
      <c r="J18" s="7"/>
    </row>
    <row r="19" spans="2:10" ht="12" customHeight="1">
      <c r="B19" s="915" t="s">
        <v>110</v>
      </c>
      <c r="C19" s="915"/>
      <c r="E19" s="49">
        <v>6</v>
      </c>
      <c r="F19" s="16">
        <v>107132</v>
      </c>
      <c r="G19" s="54" t="s">
        <v>8</v>
      </c>
      <c r="H19" s="16">
        <v>107127</v>
      </c>
      <c r="I19" s="16">
        <v>5</v>
      </c>
      <c r="J19" s="7"/>
    </row>
    <row r="20" spans="2:10" ht="7.5" customHeight="1">
      <c r="B20" s="157"/>
      <c r="C20" s="157"/>
      <c r="E20" s="49"/>
      <c r="F20" s="12"/>
      <c r="G20" s="12"/>
      <c r="H20" s="16"/>
      <c r="I20" s="16"/>
      <c r="J20" s="7"/>
    </row>
    <row r="21" spans="1:10" ht="12" customHeight="1">
      <c r="A21" s="162" t="s">
        <v>50</v>
      </c>
      <c r="C21" s="157"/>
      <c r="E21" s="49"/>
      <c r="F21" s="12"/>
      <c r="G21" s="12"/>
      <c r="H21" s="16"/>
      <c r="I21" s="156"/>
      <c r="J21" s="7"/>
    </row>
    <row r="22" spans="2:10" ht="4.5" customHeight="1">
      <c r="B22" s="157"/>
      <c r="C22" s="157"/>
      <c r="E22" s="49"/>
      <c r="F22" s="12"/>
      <c r="G22" s="12"/>
      <c r="H22" s="16"/>
      <c r="I22" s="156"/>
      <c r="J22" s="7"/>
    </row>
    <row r="23" spans="2:10" ht="12" customHeight="1">
      <c r="B23" s="915" t="s">
        <v>279</v>
      </c>
      <c r="C23" s="915"/>
      <c r="E23" s="49">
        <v>11</v>
      </c>
      <c r="F23" s="16">
        <v>36349</v>
      </c>
      <c r="G23" s="16">
        <v>2987</v>
      </c>
      <c r="H23" s="16">
        <v>14527</v>
      </c>
      <c r="I23" s="16">
        <v>18835</v>
      </c>
      <c r="J23" s="7"/>
    </row>
    <row r="24" spans="2:10" ht="12" customHeight="1">
      <c r="B24" s="915" t="s">
        <v>109</v>
      </c>
      <c r="C24" s="915"/>
      <c r="E24" s="49">
        <v>8</v>
      </c>
      <c r="F24" s="16">
        <v>37660</v>
      </c>
      <c r="G24" s="16">
        <v>8697</v>
      </c>
      <c r="H24" s="16">
        <v>484</v>
      </c>
      <c r="I24" s="16">
        <v>28479</v>
      </c>
      <c r="J24" s="7"/>
    </row>
    <row r="25" spans="2:10" ht="12" customHeight="1">
      <c r="B25" s="915" t="s">
        <v>108</v>
      </c>
      <c r="C25" s="915"/>
      <c r="E25" s="49">
        <v>11</v>
      </c>
      <c r="F25" s="16">
        <v>37441</v>
      </c>
      <c r="G25" s="16">
        <v>127</v>
      </c>
      <c r="H25" s="16">
        <v>33864</v>
      </c>
      <c r="I25" s="16">
        <v>3450</v>
      </c>
      <c r="J25" s="7"/>
    </row>
    <row r="26" spans="2:11" ht="12" customHeight="1">
      <c r="B26" s="915" t="s">
        <v>107</v>
      </c>
      <c r="C26" s="915"/>
      <c r="D26" s="64"/>
      <c r="E26" s="16">
        <v>13</v>
      </c>
      <c r="F26" s="16">
        <v>195366</v>
      </c>
      <c r="G26" s="16">
        <v>10705</v>
      </c>
      <c r="H26" s="16">
        <v>39955</v>
      </c>
      <c r="I26" s="16">
        <v>144706</v>
      </c>
      <c r="J26" s="7"/>
      <c r="K26" s="179"/>
    </row>
    <row r="27" spans="2:10" ht="12" customHeight="1">
      <c r="B27" s="915" t="s">
        <v>106</v>
      </c>
      <c r="C27" s="915"/>
      <c r="E27" s="49">
        <v>13</v>
      </c>
      <c r="F27" s="16">
        <v>327023</v>
      </c>
      <c r="G27" s="16">
        <v>279</v>
      </c>
      <c r="H27" s="16">
        <v>94028</v>
      </c>
      <c r="I27" s="16">
        <v>232716</v>
      </c>
      <c r="J27" s="7"/>
    </row>
    <row r="28" spans="2:10" ht="12" customHeight="1">
      <c r="B28" s="915" t="s">
        <v>105</v>
      </c>
      <c r="C28" s="915"/>
      <c r="E28" s="49">
        <v>22</v>
      </c>
      <c r="F28" s="16">
        <v>382871</v>
      </c>
      <c r="G28" s="16">
        <v>140994</v>
      </c>
      <c r="H28" s="16">
        <v>199740</v>
      </c>
      <c r="I28" s="16">
        <v>42137</v>
      </c>
      <c r="J28" s="7"/>
    </row>
    <row r="29" spans="2:10" ht="12" customHeight="1">
      <c r="B29" s="915" t="s">
        <v>104</v>
      </c>
      <c r="C29" s="915"/>
      <c r="E29" s="49">
        <v>12</v>
      </c>
      <c r="F29" s="16">
        <v>54525</v>
      </c>
      <c r="G29" s="16">
        <v>1137</v>
      </c>
      <c r="H29" s="16">
        <v>1963</v>
      </c>
      <c r="I29" s="16">
        <v>51425</v>
      </c>
      <c r="J29" s="7"/>
    </row>
    <row r="30" spans="2:10" ht="12" customHeight="1">
      <c r="B30" s="152"/>
      <c r="C30" s="6"/>
      <c r="E30" s="49"/>
      <c r="F30" s="16"/>
      <c r="G30" s="12"/>
      <c r="H30" s="156"/>
      <c r="I30" s="16"/>
      <c r="J30" s="7"/>
    </row>
    <row r="31" spans="1:15" ht="12" customHeight="1">
      <c r="A31" s="916" t="s">
        <v>12</v>
      </c>
      <c r="B31" s="916"/>
      <c r="C31" s="916"/>
      <c r="D31" s="14"/>
      <c r="E31" s="130">
        <v>151</v>
      </c>
      <c r="F31" s="73">
        <v>1103357</v>
      </c>
      <c r="G31" s="73">
        <v>65139</v>
      </c>
      <c r="H31" s="73">
        <v>414466</v>
      </c>
      <c r="I31" s="73">
        <v>623752</v>
      </c>
      <c r="J31" s="7"/>
      <c r="K31" s="7"/>
      <c r="L31" s="7"/>
      <c r="M31" s="7"/>
      <c r="N31" s="7"/>
      <c r="O31" s="7"/>
    </row>
    <row r="32" spans="2:10" ht="7.5" customHeight="1">
      <c r="B32" s="162"/>
      <c r="C32" s="6"/>
      <c r="D32" s="12"/>
      <c r="E32" s="49"/>
      <c r="F32" s="16"/>
      <c r="G32" s="12"/>
      <c r="H32" s="16"/>
      <c r="I32" s="16"/>
      <c r="J32" s="7"/>
    </row>
    <row r="33" spans="1:10" ht="12" customHeight="1">
      <c r="A33" s="162" t="s">
        <v>51</v>
      </c>
      <c r="C33" s="6"/>
      <c r="D33" s="12"/>
      <c r="E33" s="49"/>
      <c r="F33" s="16"/>
      <c r="G33" s="12"/>
      <c r="H33" s="16"/>
      <c r="I33" s="16"/>
      <c r="J33" s="7"/>
    </row>
    <row r="34" spans="2:10" ht="4.5" customHeight="1">
      <c r="B34" s="162"/>
      <c r="C34" s="6"/>
      <c r="D34" s="12"/>
      <c r="E34" s="49"/>
      <c r="F34" s="16"/>
      <c r="G34" s="12"/>
      <c r="H34" s="16"/>
      <c r="I34" s="16"/>
      <c r="J34" s="7"/>
    </row>
    <row r="35" spans="2:10" ht="12" customHeight="1">
      <c r="B35" s="915" t="s">
        <v>103</v>
      </c>
      <c r="C35" s="915"/>
      <c r="E35" s="49">
        <v>8</v>
      </c>
      <c r="F35" s="16">
        <v>93918</v>
      </c>
      <c r="G35" s="16">
        <v>133</v>
      </c>
      <c r="H35" s="16">
        <v>82522</v>
      </c>
      <c r="I35" s="16">
        <v>11263</v>
      </c>
      <c r="J35" s="7"/>
    </row>
    <row r="36" spans="2:10" ht="12" customHeight="1">
      <c r="B36" s="915" t="s">
        <v>102</v>
      </c>
      <c r="C36" s="915"/>
      <c r="E36" s="49">
        <v>6</v>
      </c>
      <c r="F36" s="16">
        <v>21036</v>
      </c>
      <c r="G36" s="16">
        <v>1</v>
      </c>
      <c r="H36" s="16">
        <v>4199</v>
      </c>
      <c r="I36" s="16">
        <v>16836</v>
      </c>
      <c r="J36" s="7"/>
    </row>
    <row r="37" spans="2:10" ht="12" customHeight="1">
      <c r="B37" s="915" t="s">
        <v>101</v>
      </c>
      <c r="C37" s="915"/>
      <c r="E37" s="49">
        <v>5</v>
      </c>
      <c r="F37" s="16">
        <v>57261</v>
      </c>
      <c r="G37" s="16">
        <v>17908</v>
      </c>
      <c r="H37" s="16">
        <v>39341</v>
      </c>
      <c r="I37" s="17">
        <v>11</v>
      </c>
      <c r="J37" s="7"/>
    </row>
    <row r="38" spans="2:10" ht="12" customHeight="1">
      <c r="B38" s="915" t="s">
        <v>99</v>
      </c>
      <c r="C38" s="915"/>
      <c r="E38" s="49">
        <v>3</v>
      </c>
      <c r="F38" s="16">
        <v>1508</v>
      </c>
      <c r="G38" s="54" t="s">
        <v>8</v>
      </c>
      <c r="H38" s="16">
        <v>384</v>
      </c>
      <c r="I38" s="16">
        <v>1124</v>
      </c>
      <c r="J38" s="7"/>
    </row>
    <row r="39" spans="2:10" ht="7.5" customHeight="1">
      <c r="B39" s="158"/>
      <c r="C39" s="6"/>
      <c r="E39" s="49"/>
      <c r="F39" s="16"/>
      <c r="G39" s="16"/>
      <c r="H39" s="16"/>
      <c r="I39" s="16"/>
      <c r="J39" s="7"/>
    </row>
    <row r="40" spans="1:10" ht="12" customHeight="1">
      <c r="A40" s="158" t="s">
        <v>50</v>
      </c>
      <c r="C40" s="6"/>
      <c r="E40" s="49"/>
      <c r="F40" s="16"/>
      <c r="G40" s="16"/>
      <c r="H40" s="16"/>
      <c r="I40" s="16"/>
      <c r="J40" s="7"/>
    </row>
    <row r="41" spans="2:10" ht="4.5" customHeight="1">
      <c r="B41" s="158"/>
      <c r="C41" s="6"/>
      <c r="E41" s="49"/>
      <c r="F41" s="16"/>
      <c r="G41" s="16"/>
      <c r="H41" s="16"/>
      <c r="I41" s="16"/>
      <c r="J41" s="7"/>
    </row>
    <row r="42" spans="2:10" ht="12" customHeight="1">
      <c r="B42" s="915" t="s">
        <v>103</v>
      </c>
      <c r="C42" s="915"/>
      <c r="E42" s="49">
        <v>12</v>
      </c>
      <c r="F42" s="16">
        <v>25113</v>
      </c>
      <c r="G42" s="16">
        <v>297</v>
      </c>
      <c r="H42" s="16">
        <v>5826</v>
      </c>
      <c r="I42" s="16">
        <v>18990</v>
      </c>
      <c r="J42" s="7"/>
    </row>
    <row r="43" spans="2:10" ht="12" customHeight="1">
      <c r="B43" s="915" t="s">
        <v>102</v>
      </c>
      <c r="C43" s="915"/>
      <c r="E43" s="49">
        <v>14</v>
      </c>
      <c r="F43" s="16">
        <v>34605</v>
      </c>
      <c r="G43" s="16">
        <v>3433</v>
      </c>
      <c r="H43" s="16">
        <v>16247</v>
      </c>
      <c r="I43" s="16">
        <v>14925</v>
      </c>
      <c r="J43" s="7"/>
    </row>
    <row r="44" spans="2:11" ht="12" customHeight="1">
      <c r="B44" s="915" t="s">
        <v>101</v>
      </c>
      <c r="C44" s="915"/>
      <c r="E44" s="49">
        <v>18</v>
      </c>
      <c r="F44" s="16">
        <v>15619</v>
      </c>
      <c r="G44" s="16">
        <v>101</v>
      </c>
      <c r="H44" s="16">
        <v>418</v>
      </c>
      <c r="I44" s="16">
        <v>15099</v>
      </c>
      <c r="J44" s="7"/>
      <c r="K44" s="7"/>
    </row>
    <row r="45" spans="2:10" ht="12" customHeight="1">
      <c r="B45" s="915" t="s">
        <v>100</v>
      </c>
      <c r="C45" s="915"/>
      <c r="E45" s="49">
        <v>7</v>
      </c>
      <c r="F45" s="16">
        <v>60696</v>
      </c>
      <c r="G45" s="54" t="s">
        <v>8</v>
      </c>
      <c r="H45" s="16">
        <v>15297</v>
      </c>
      <c r="I45" s="16">
        <v>45399</v>
      </c>
      <c r="J45" s="7"/>
    </row>
    <row r="46" spans="2:10" ht="12" customHeight="1">
      <c r="B46" s="915" t="s">
        <v>99</v>
      </c>
      <c r="C46" s="915"/>
      <c r="E46" s="49">
        <v>18</v>
      </c>
      <c r="F46" s="16">
        <v>158769</v>
      </c>
      <c r="G46" s="16">
        <v>41270</v>
      </c>
      <c r="H46" s="16">
        <v>79679</v>
      </c>
      <c r="I46" s="16">
        <v>37820</v>
      </c>
      <c r="J46" s="7"/>
    </row>
    <row r="47" spans="2:10" ht="12" customHeight="1">
      <c r="B47" s="915" t="s">
        <v>98</v>
      </c>
      <c r="C47" s="915"/>
      <c r="E47" s="49">
        <v>20</v>
      </c>
      <c r="F47" s="16">
        <v>490132</v>
      </c>
      <c r="G47" s="16">
        <v>561</v>
      </c>
      <c r="H47" s="16">
        <v>88596</v>
      </c>
      <c r="I47" s="16">
        <v>400975</v>
      </c>
      <c r="J47" s="7"/>
    </row>
    <row r="48" spans="2:10" ht="12" customHeight="1">
      <c r="B48" s="915" t="s">
        <v>97</v>
      </c>
      <c r="C48" s="915"/>
      <c r="E48" s="49">
        <v>21</v>
      </c>
      <c r="F48" s="16">
        <v>54022</v>
      </c>
      <c r="G48" s="16">
        <v>73</v>
      </c>
      <c r="H48" s="16">
        <v>33768</v>
      </c>
      <c r="I48" s="16">
        <v>20181</v>
      </c>
      <c r="J48" s="7"/>
    </row>
    <row r="49" spans="2:10" ht="12" customHeight="1">
      <c r="B49" s="915" t="s">
        <v>96</v>
      </c>
      <c r="C49" s="915"/>
      <c r="E49" s="49">
        <v>9</v>
      </c>
      <c r="F49" s="16">
        <v>31358</v>
      </c>
      <c r="G49" s="16">
        <v>1091</v>
      </c>
      <c r="H49" s="16">
        <v>13814</v>
      </c>
      <c r="I49" s="16">
        <v>16453</v>
      </c>
      <c r="J49" s="7"/>
    </row>
    <row r="50" spans="2:10" ht="12" customHeight="1">
      <c r="B50" s="915" t="s">
        <v>95</v>
      </c>
      <c r="C50" s="915"/>
      <c r="E50" s="49">
        <v>10</v>
      </c>
      <c r="F50" s="16">
        <v>59322</v>
      </c>
      <c r="G50" s="16">
        <v>272</v>
      </c>
      <c r="H50" s="16">
        <v>34374</v>
      </c>
      <c r="I50" s="16">
        <v>24676</v>
      </c>
      <c r="J50" s="7"/>
    </row>
    <row r="51" spans="2:10" ht="9" customHeight="1">
      <c r="B51" s="152"/>
      <c r="C51" s="6"/>
      <c r="E51" s="49"/>
      <c r="F51" s="16"/>
      <c r="G51" s="16"/>
      <c r="H51" s="16"/>
      <c r="I51" s="16"/>
      <c r="J51" s="7"/>
    </row>
    <row r="52" spans="1:14" ht="12" customHeight="1">
      <c r="A52" s="916" t="s">
        <v>13</v>
      </c>
      <c r="B52" s="916"/>
      <c r="C52" s="916"/>
      <c r="D52" s="14"/>
      <c r="E52" s="130">
        <v>167</v>
      </c>
      <c r="F52" s="73">
        <v>1715308</v>
      </c>
      <c r="G52" s="73">
        <v>55313</v>
      </c>
      <c r="H52" s="73">
        <v>1173078</v>
      </c>
      <c r="I52" s="73">
        <v>486917</v>
      </c>
      <c r="J52" s="7"/>
      <c r="L52" s="169"/>
      <c r="M52" s="169"/>
      <c r="N52" s="169"/>
    </row>
    <row r="53" spans="2:10" ht="9" customHeight="1">
      <c r="B53" s="162"/>
      <c r="C53" s="6"/>
      <c r="D53" s="12"/>
      <c r="E53" s="49"/>
      <c r="F53" s="16"/>
      <c r="G53" s="12"/>
      <c r="H53" s="16"/>
      <c r="I53" s="16"/>
      <c r="J53" s="7"/>
    </row>
    <row r="54" spans="1:14" ht="12" customHeight="1">
      <c r="A54" s="162" t="s">
        <v>51</v>
      </c>
      <c r="C54" s="6"/>
      <c r="D54" s="12"/>
      <c r="E54" s="49"/>
      <c r="F54" s="12"/>
      <c r="G54" s="12"/>
      <c r="H54" s="12"/>
      <c r="I54" s="12"/>
      <c r="J54" s="7"/>
      <c r="K54" s="169"/>
      <c r="L54" s="169"/>
      <c r="M54" s="169"/>
      <c r="N54" s="169"/>
    </row>
    <row r="55" spans="2:10" ht="9" customHeight="1">
      <c r="B55" s="162"/>
      <c r="C55" s="6"/>
      <c r="D55" s="12"/>
      <c r="E55" s="49"/>
      <c r="F55" s="16"/>
      <c r="G55" s="12"/>
      <c r="H55" s="16"/>
      <c r="I55" s="16"/>
      <c r="J55" s="7"/>
    </row>
    <row r="56" spans="2:14" ht="12" customHeight="1">
      <c r="B56" s="915" t="s">
        <v>71</v>
      </c>
      <c r="C56" s="915"/>
      <c r="E56" s="49">
        <v>1</v>
      </c>
      <c r="F56" s="115" t="s">
        <v>494</v>
      </c>
      <c r="G56" s="54" t="s">
        <v>8</v>
      </c>
      <c r="H56" s="115" t="s">
        <v>494</v>
      </c>
      <c r="I56" s="54" t="s">
        <v>8</v>
      </c>
      <c r="J56" s="7"/>
      <c r="K56" s="169"/>
      <c r="L56" s="169"/>
      <c r="M56" s="169"/>
      <c r="N56" s="169"/>
    </row>
    <row r="57" spans="2:10" ht="12" customHeight="1">
      <c r="B57" s="915" t="s">
        <v>94</v>
      </c>
      <c r="C57" s="915"/>
      <c r="E57" s="49">
        <v>5</v>
      </c>
      <c r="F57" s="16">
        <v>16920</v>
      </c>
      <c r="G57" s="16">
        <v>585</v>
      </c>
      <c r="H57" s="16">
        <v>495</v>
      </c>
      <c r="I57" s="16">
        <v>15840</v>
      </c>
      <c r="J57" s="7"/>
    </row>
    <row r="58" spans="2:10" ht="12" customHeight="1">
      <c r="B58" s="915" t="s">
        <v>72</v>
      </c>
      <c r="C58" s="915"/>
      <c r="E58" s="49">
        <v>16</v>
      </c>
      <c r="F58" s="16">
        <v>62653</v>
      </c>
      <c r="G58" s="16">
        <v>269</v>
      </c>
      <c r="H58" s="16">
        <v>58733</v>
      </c>
      <c r="I58" s="16">
        <v>3650</v>
      </c>
      <c r="J58" s="7"/>
    </row>
    <row r="59" spans="2:15" ht="12" customHeight="1">
      <c r="B59" s="915" t="s">
        <v>93</v>
      </c>
      <c r="C59" s="915"/>
      <c r="E59" s="49">
        <v>38</v>
      </c>
      <c r="F59" s="16">
        <v>910133</v>
      </c>
      <c r="G59" s="16">
        <v>21374</v>
      </c>
      <c r="H59" s="16">
        <v>656018</v>
      </c>
      <c r="I59" s="16">
        <v>232742</v>
      </c>
      <c r="J59" s="7"/>
      <c r="O59" s="2" t="s">
        <v>298</v>
      </c>
    </row>
    <row r="60" spans="2:11" ht="12" customHeight="1">
      <c r="B60" s="915" t="s">
        <v>92</v>
      </c>
      <c r="C60" s="915"/>
      <c r="E60" s="49">
        <v>7</v>
      </c>
      <c r="F60" s="16">
        <v>32399</v>
      </c>
      <c r="G60" s="16">
        <v>8555</v>
      </c>
      <c r="H60" s="16">
        <v>13053</v>
      </c>
      <c r="I60" s="16">
        <v>10792</v>
      </c>
      <c r="J60" s="7"/>
      <c r="K60" s="7"/>
    </row>
    <row r="61" spans="1:10" ht="11.25" customHeight="1">
      <c r="A61" s="8" t="s">
        <v>7</v>
      </c>
      <c r="D61" s="8"/>
      <c r="J61" s="133"/>
    </row>
    <row r="62" spans="1:9" ht="14.25" customHeight="1">
      <c r="A62" s="921" t="s">
        <v>519</v>
      </c>
      <c r="B62" s="921"/>
      <c r="C62" s="921"/>
      <c r="D62" s="921"/>
      <c r="E62" s="921"/>
      <c r="F62" s="921"/>
      <c r="G62" s="921"/>
      <c r="H62" s="921"/>
      <c r="I62" s="921"/>
    </row>
    <row r="63" spans="1:9" ht="12" customHeight="1">
      <c r="A63" s="921"/>
      <c r="B63" s="921"/>
      <c r="C63" s="921"/>
      <c r="D63" s="921"/>
      <c r="E63" s="921"/>
      <c r="F63" s="921"/>
      <c r="G63" s="921"/>
      <c r="H63" s="921"/>
      <c r="I63" s="921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</sheetData>
  <sheetProtection/>
  <mergeCells count="42">
    <mergeCell ref="B60:C60"/>
    <mergeCell ref="A62:I63"/>
    <mergeCell ref="B50:C50"/>
    <mergeCell ref="A52:C52"/>
    <mergeCell ref="B56:C56"/>
    <mergeCell ref="B57:C57"/>
    <mergeCell ref="B58:C58"/>
    <mergeCell ref="B59:C59"/>
    <mergeCell ref="B44:C44"/>
    <mergeCell ref="B45:C45"/>
    <mergeCell ref="B46:C46"/>
    <mergeCell ref="B47:C47"/>
    <mergeCell ref="B48:C48"/>
    <mergeCell ref="B49:C49"/>
    <mergeCell ref="B35:C35"/>
    <mergeCell ref="B36:C36"/>
    <mergeCell ref="B37:C37"/>
    <mergeCell ref="B38:C38"/>
    <mergeCell ref="B42:C42"/>
    <mergeCell ref="B43:C43"/>
    <mergeCell ref="B25:C25"/>
    <mergeCell ref="B26:C26"/>
    <mergeCell ref="B27:C27"/>
    <mergeCell ref="B28:C28"/>
    <mergeCell ref="B29:C29"/>
    <mergeCell ref="A31:C31"/>
    <mergeCell ref="A13:C13"/>
    <mergeCell ref="B17:C17"/>
    <mergeCell ref="B18:C18"/>
    <mergeCell ref="B19:C19"/>
    <mergeCell ref="B23:C23"/>
    <mergeCell ref="B24:C24"/>
    <mergeCell ref="A1:I1"/>
    <mergeCell ref="A2:I2"/>
    <mergeCell ref="A4:D11"/>
    <mergeCell ref="E4:E10"/>
    <mergeCell ref="F4:F10"/>
    <mergeCell ref="G4:I4"/>
    <mergeCell ref="G5:G10"/>
    <mergeCell ref="H5:H10"/>
    <mergeCell ref="I5:I10"/>
    <mergeCell ref="F11:I11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2016</oddHeader>
    <oddFooter xml:space="preserve">&amp;C 33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A67" sqref="A67"/>
    </sheetView>
  </sheetViews>
  <sheetFormatPr defaultColWidth="11.421875" defaultRowHeight="12.75"/>
  <cols>
    <col min="1" max="1" width="1.57421875" style="2" customWidth="1"/>
    <col min="2" max="2" width="5.00390625" style="2" customWidth="1"/>
    <col min="3" max="3" width="19.140625" style="2" customWidth="1"/>
    <col min="4" max="4" width="0.85546875" style="2" customWidth="1"/>
    <col min="5" max="5" width="8.8515625" style="2" customWidth="1"/>
    <col min="6" max="6" width="12.57421875" style="2" customWidth="1"/>
    <col min="7" max="7" width="12.421875" style="2" customWidth="1"/>
    <col min="8" max="8" width="14.7109375" style="2" customWidth="1"/>
    <col min="9" max="9" width="17.00390625" style="2" customWidth="1"/>
    <col min="10" max="16384" width="11.421875" style="2" customWidth="1"/>
  </cols>
  <sheetData>
    <row r="1" spans="1:9" s="62" customFormat="1" ht="12.75">
      <c r="A1" s="920" t="s">
        <v>520</v>
      </c>
      <c r="B1" s="920"/>
      <c r="C1" s="920"/>
      <c r="D1" s="920"/>
      <c r="E1" s="920"/>
      <c r="F1" s="920"/>
      <c r="G1" s="920"/>
      <c r="H1" s="920"/>
      <c r="I1" s="920"/>
    </row>
    <row r="2" spans="1:9" s="62" customFormat="1" ht="12.75">
      <c r="A2" s="920" t="s">
        <v>293</v>
      </c>
      <c r="B2" s="920"/>
      <c r="C2" s="920"/>
      <c r="D2" s="920"/>
      <c r="E2" s="920"/>
      <c r="F2" s="920"/>
      <c r="G2" s="920"/>
      <c r="H2" s="920"/>
      <c r="I2" s="920"/>
    </row>
    <row r="4" spans="1:10" ht="11.25" customHeight="1">
      <c r="A4" s="894" t="s">
        <v>512</v>
      </c>
      <c r="B4" s="894"/>
      <c r="C4" s="894"/>
      <c r="D4" s="895"/>
      <c r="E4" s="870" t="s">
        <v>507</v>
      </c>
      <c r="F4" s="880" t="s">
        <v>294</v>
      </c>
      <c r="G4" s="868" t="s">
        <v>1</v>
      </c>
      <c r="H4" s="869"/>
      <c r="I4" s="869"/>
      <c r="J4" s="8"/>
    </row>
    <row r="5" spans="1:10" ht="11.25" customHeight="1">
      <c r="A5" s="897"/>
      <c r="B5" s="897"/>
      <c r="C5" s="897"/>
      <c r="D5" s="898"/>
      <c r="E5" s="871"/>
      <c r="F5" s="892"/>
      <c r="G5" s="870" t="s">
        <v>295</v>
      </c>
      <c r="H5" s="870" t="s">
        <v>296</v>
      </c>
      <c r="I5" s="880" t="s">
        <v>297</v>
      </c>
      <c r="J5" s="61"/>
    </row>
    <row r="6" spans="1:10" ht="11.25" customHeight="1">
      <c r="A6" s="897"/>
      <c r="B6" s="897"/>
      <c r="C6" s="897"/>
      <c r="D6" s="898"/>
      <c r="E6" s="871"/>
      <c r="F6" s="892"/>
      <c r="G6" s="871"/>
      <c r="H6" s="871"/>
      <c r="I6" s="892"/>
      <c r="J6" s="61"/>
    </row>
    <row r="7" spans="1:10" ht="11.25" customHeight="1">
      <c r="A7" s="897"/>
      <c r="B7" s="897"/>
      <c r="C7" s="897"/>
      <c r="D7" s="898"/>
      <c r="E7" s="871"/>
      <c r="F7" s="892"/>
      <c r="G7" s="871"/>
      <c r="H7" s="871"/>
      <c r="I7" s="892"/>
      <c r="J7" s="61"/>
    </row>
    <row r="8" spans="1:10" ht="11.25" customHeight="1">
      <c r="A8" s="897"/>
      <c r="B8" s="897"/>
      <c r="C8" s="897"/>
      <c r="D8" s="898"/>
      <c r="E8" s="871"/>
      <c r="F8" s="892"/>
      <c r="G8" s="871"/>
      <c r="H8" s="871"/>
      <c r="I8" s="892"/>
      <c r="J8" s="61"/>
    </row>
    <row r="9" spans="1:10" ht="11.25" customHeight="1">
      <c r="A9" s="897"/>
      <c r="B9" s="897"/>
      <c r="C9" s="897"/>
      <c r="D9" s="898"/>
      <c r="E9" s="871"/>
      <c r="F9" s="892"/>
      <c r="G9" s="871"/>
      <c r="H9" s="871"/>
      <c r="I9" s="892"/>
      <c r="J9" s="61"/>
    </row>
    <row r="10" spans="1:10" ht="11.25" customHeight="1">
      <c r="A10" s="897"/>
      <c r="B10" s="897"/>
      <c r="C10" s="897"/>
      <c r="D10" s="898"/>
      <c r="E10" s="872"/>
      <c r="F10" s="881"/>
      <c r="G10" s="872"/>
      <c r="H10" s="872"/>
      <c r="I10" s="881"/>
      <c r="J10" s="61"/>
    </row>
    <row r="11" spans="1:9" ht="11.25">
      <c r="A11" s="900"/>
      <c r="B11" s="900"/>
      <c r="C11" s="900"/>
      <c r="D11" s="901"/>
      <c r="E11" s="110" t="s">
        <v>2</v>
      </c>
      <c r="F11" s="868" t="s">
        <v>3</v>
      </c>
      <c r="G11" s="869"/>
      <c r="H11" s="869"/>
      <c r="I11" s="869"/>
    </row>
    <row r="12" ht="9" customHeight="1">
      <c r="E12" s="180"/>
    </row>
    <row r="13" spans="1:9" ht="12" customHeight="1">
      <c r="A13" s="158" t="s">
        <v>50</v>
      </c>
      <c r="C13" s="6"/>
      <c r="E13" s="124"/>
      <c r="F13" s="7"/>
      <c r="H13" s="7"/>
      <c r="I13" s="7"/>
    </row>
    <row r="14" spans="2:9" ht="9" customHeight="1">
      <c r="B14" s="158"/>
      <c r="C14" s="6"/>
      <c r="E14" s="124"/>
      <c r="F14" s="7"/>
      <c r="H14" s="7"/>
      <c r="I14" s="7"/>
    </row>
    <row r="15" spans="2:14" ht="12" customHeight="1">
      <c r="B15" s="915" t="s">
        <v>71</v>
      </c>
      <c r="C15" s="915"/>
      <c r="E15" s="49">
        <v>37</v>
      </c>
      <c r="F15" s="16">
        <v>156392</v>
      </c>
      <c r="G15" s="16">
        <v>1344</v>
      </c>
      <c r="H15" s="16">
        <v>46041</v>
      </c>
      <c r="I15" s="16">
        <v>109007</v>
      </c>
      <c r="J15" s="7"/>
      <c r="K15" s="7"/>
      <c r="L15" s="7"/>
      <c r="M15" s="7"/>
      <c r="N15" s="7"/>
    </row>
    <row r="16" spans="2:11" ht="12" customHeight="1">
      <c r="B16" s="915" t="s">
        <v>280</v>
      </c>
      <c r="C16" s="915"/>
      <c r="E16" s="49">
        <v>1</v>
      </c>
      <c r="F16" s="115" t="s">
        <v>494</v>
      </c>
      <c r="G16" s="54" t="s">
        <v>8</v>
      </c>
      <c r="H16" s="115" t="s">
        <v>494</v>
      </c>
      <c r="I16" s="54" t="s">
        <v>8</v>
      </c>
      <c r="J16" s="7"/>
      <c r="K16" s="7"/>
    </row>
    <row r="17" spans="2:10" ht="12" customHeight="1">
      <c r="B17" s="915" t="s">
        <v>72</v>
      </c>
      <c r="C17" s="915"/>
      <c r="E17" s="49">
        <v>8</v>
      </c>
      <c r="F17" s="16">
        <v>35620</v>
      </c>
      <c r="G17" s="16">
        <v>2676</v>
      </c>
      <c r="H17" s="16">
        <v>6007</v>
      </c>
      <c r="I17" s="16">
        <v>26937</v>
      </c>
      <c r="J17" s="7"/>
    </row>
    <row r="18" spans="2:10" ht="12" customHeight="1">
      <c r="B18" s="915" t="s">
        <v>73</v>
      </c>
      <c r="C18" s="915"/>
      <c r="E18" s="49">
        <v>11</v>
      </c>
      <c r="F18" s="16">
        <v>3195</v>
      </c>
      <c r="G18" s="16">
        <v>2379</v>
      </c>
      <c r="H18" s="16">
        <v>804</v>
      </c>
      <c r="I18" s="17">
        <v>12</v>
      </c>
      <c r="J18" s="7"/>
    </row>
    <row r="19" spans="2:10" ht="12" customHeight="1">
      <c r="B19" s="919" t="s">
        <v>281</v>
      </c>
      <c r="C19" s="919"/>
      <c r="E19" s="49">
        <v>18</v>
      </c>
      <c r="F19" s="16">
        <v>132966</v>
      </c>
      <c r="G19" s="16">
        <v>3063</v>
      </c>
      <c r="H19" s="16">
        <v>99482</v>
      </c>
      <c r="I19" s="16">
        <v>30421</v>
      </c>
      <c r="J19" s="7"/>
    </row>
    <row r="20" spans="2:10" ht="12" customHeight="1">
      <c r="B20" s="915" t="s">
        <v>74</v>
      </c>
      <c r="C20" s="915"/>
      <c r="E20" s="49">
        <v>13</v>
      </c>
      <c r="F20" s="16">
        <v>284228</v>
      </c>
      <c r="G20" s="16">
        <v>3438</v>
      </c>
      <c r="H20" s="16">
        <v>243281</v>
      </c>
      <c r="I20" s="16">
        <v>37509</v>
      </c>
      <c r="J20" s="7"/>
    </row>
    <row r="21" spans="2:11" ht="12" customHeight="1">
      <c r="B21" s="915" t="s">
        <v>282</v>
      </c>
      <c r="C21" s="915"/>
      <c r="E21" s="49">
        <v>12</v>
      </c>
      <c r="F21" s="16">
        <v>78823</v>
      </c>
      <c r="G21" s="16">
        <v>11631</v>
      </c>
      <c r="H21" s="16">
        <v>47186</v>
      </c>
      <c r="I21" s="16">
        <v>20006</v>
      </c>
      <c r="J21" s="7"/>
      <c r="K21" s="7"/>
    </row>
    <row r="22" spans="2:10" ht="12" customHeight="1">
      <c r="B22" s="157"/>
      <c r="C22" s="157"/>
      <c r="E22" s="49"/>
      <c r="F22" s="16"/>
      <c r="G22" s="12"/>
      <c r="H22" s="16"/>
      <c r="I22" s="16"/>
      <c r="J22" s="7"/>
    </row>
    <row r="23" spans="1:14" ht="12" customHeight="1">
      <c r="A23" s="916" t="s">
        <v>14</v>
      </c>
      <c r="B23" s="916"/>
      <c r="C23" s="916"/>
      <c r="D23" s="14"/>
      <c r="E23" s="130">
        <v>159</v>
      </c>
      <c r="F23" s="73">
        <v>1809511</v>
      </c>
      <c r="G23" s="73">
        <v>57678</v>
      </c>
      <c r="H23" s="73">
        <v>613376</v>
      </c>
      <c r="I23" s="73">
        <v>1138457</v>
      </c>
      <c r="J23" s="7"/>
      <c r="K23" s="7"/>
      <c r="L23" s="7"/>
      <c r="M23" s="7"/>
      <c r="N23" s="7"/>
    </row>
    <row r="24" spans="2:10" ht="7.5" customHeight="1">
      <c r="B24" s="162"/>
      <c r="C24" s="6"/>
      <c r="D24" s="12"/>
      <c r="E24" s="49"/>
      <c r="F24" s="16"/>
      <c r="G24" s="12"/>
      <c r="H24" s="164"/>
      <c r="I24" s="16"/>
      <c r="J24" s="7"/>
    </row>
    <row r="25" spans="1:10" ht="12" customHeight="1">
      <c r="A25" s="162" t="s">
        <v>51</v>
      </c>
      <c r="C25" s="6"/>
      <c r="D25" s="12"/>
      <c r="E25" s="49"/>
      <c r="F25" s="16"/>
      <c r="G25" s="12"/>
      <c r="H25" s="164"/>
      <c r="I25" s="16"/>
      <c r="J25" s="7"/>
    </row>
    <row r="26" spans="2:10" ht="4.5" customHeight="1">
      <c r="B26" s="162"/>
      <c r="C26" s="6"/>
      <c r="D26" s="12"/>
      <c r="E26" s="49"/>
      <c r="F26" s="16"/>
      <c r="G26" s="12"/>
      <c r="H26" s="164"/>
      <c r="I26" s="16"/>
      <c r="J26" s="7"/>
    </row>
    <row r="27" spans="2:10" ht="12" customHeight="1">
      <c r="B27" s="915" t="s">
        <v>75</v>
      </c>
      <c r="C27" s="915"/>
      <c r="E27" s="49">
        <v>21</v>
      </c>
      <c r="F27" s="16">
        <v>347496</v>
      </c>
      <c r="G27" s="16">
        <v>20643</v>
      </c>
      <c r="H27" s="16">
        <v>74489</v>
      </c>
      <c r="I27" s="16">
        <v>252364</v>
      </c>
      <c r="J27" s="7"/>
    </row>
    <row r="28" spans="2:10" ht="12" customHeight="1">
      <c r="B28" s="915" t="s">
        <v>76</v>
      </c>
      <c r="C28" s="915"/>
      <c r="E28" s="49">
        <v>9</v>
      </c>
      <c r="F28" s="16">
        <v>105030</v>
      </c>
      <c r="G28" s="16">
        <v>5395</v>
      </c>
      <c r="H28" s="16">
        <v>95314</v>
      </c>
      <c r="I28" s="16">
        <v>4321</v>
      </c>
      <c r="J28" s="7"/>
    </row>
    <row r="29" spans="2:10" ht="12" customHeight="1">
      <c r="B29" s="915" t="s">
        <v>77</v>
      </c>
      <c r="C29" s="915"/>
      <c r="E29" s="49">
        <v>11</v>
      </c>
      <c r="F29" s="16">
        <v>325196</v>
      </c>
      <c r="G29" s="16">
        <v>1990</v>
      </c>
      <c r="H29" s="16">
        <v>133944</v>
      </c>
      <c r="I29" s="16">
        <v>189262</v>
      </c>
      <c r="J29" s="7"/>
    </row>
    <row r="30" spans="2:10" ht="7.5" customHeight="1">
      <c r="B30" s="158"/>
      <c r="C30" s="6"/>
      <c r="E30" s="49"/>
      <c r="F30" s="16"/>
      <c r="G30" s="16"/>
      <c r="H30" s="16"/>
      <c r="I30" s="16"/>
      <c r="J30" s="7"/>
    </row>
    <row r="31" spans="1:10" ht="12" customHeight="1">
      <c r="A31" s="158" t="s">
        <v>50</v>
      </c>
      <c r="C31" s="6"/>
      <c r="E31" s="49"/>
      <c r="F31" s="16"/>
      <c r="G31" s="16"/>
      <c r="H31" s="16"/>
      <c r="I31" s="16"/>
      <c r="J31" s="7"/>
    </row>
    <row r="32" spans="2:10" ht="4.5" customHeight="1">
      <c r="B32" s="158"/>
      <c r="C32" s="6"/>
      <c r="E32" s="49"/>
      <c r="F32" s="16"/>
      <c r="G32" s="16"/>
      <c r="H32" s="16"/>
      <c r="I32" s="16"/>
      <c r="J32" s="7"/>
    </row>
    <row r="33" spans="2:10" ht="12" customHeight="1">
      <c r="B33" s="915" t="s">
        <v>75</v>
      </c>
      <c r="C33" s="915"/>
      <c r="E33" s="49">
        <v>19</v>
      </c>
      <c r="F33" s="16">
        <v>113122</v>
      </c>
      <c r="G33" s="16">
        <v>2525</v>
      </c>
      <c r="H33" s="16">
        <v>83512</v>
      </c>
      <c r="I33" s="16">
        <v>27085</v>
      </c>
      <c r="J33" s="7"/>
    </row>
    <row r="34" spans="2:10" ht="12" customHeight="1">
      <c r="B34" s="915" t="s">
        <v>78</v>
      </c>
      <c r="C34" s="915"/>
      <c r="E34" s="49">
        <v>11</v>
      </c>
      <c r="F34" s="16">
        <v>184936</v>
      </c>
      <c r="G34" s="16">
        <v>3485</v>
      </c>
      <c r="H34" s="16">
        <v>60346</v>
      </c>
      <c r="I34" s="16">
        <v>121105</v>
      </c>
      <c r="J34" s="7"/>
    </row>
    <row r="35" spans="2:10" ht="12" customHeight="1">
      <c r="B35" s="915" t="s">
        <v>283</v>
      </c>
      <c r="C35" s="915"/>
      <c r="E35" s="49">
        <v>14</v>
      </c>
      <c r="F35" s="16">
        <v>32382</v>
      </c>
      <c r="G35" s="16">
        <v>214</v>
      </c>
      <c r="H35" s="16">
        <v>21911</v>
      </c>
      <c r="I35" s="16">
        <v>10256</v>
      </c>
      <c r="J35" s="7"/>
    </row>
    <row r="36" spans="2:10" ht="12" customHeight="1">
      <c r="B36" s="915" t="s">
        <v>79</v>
      </c>
      <c r="C36" s="915"/>
      <c r="E36" s="49">
        <v>18</v>
      </c>
      <c r="F36" s="16">
        <v>375075</v>
      </c>
      <c r="G36" s="16">
        <v>14792</v>
      </c>
      <c r="H36" s="16">
        <v>17732</v>
      </c>
      <c r="I36" s="16">
        <v>342551</v>
      </c>
      <c r="J36" s="7"/>
    </row>
    <row r="37" spans="2:10" ht="12" customHeight="1">
      <c r="B37" s="915" t="s">
        <v>80</v>
      </c>
      <c r="C37" s="915"/>
      <c r="E37" s="49">
        <v>5</v>
      </c>
      <c r="F37" s="16">
        <v>17593</v>
      </c>
      <c r="G37" s="16">
        <v>1878</v>
      </c>
      <c r="H37" s="16">
        <v>15556</v>
      </c>
      <c r="I37" s="16">
        <v>159</v>
      </c>
      <c r="J37" s="7"/>
    </row>
    <row r="38" spans="2:10" ht="12" customHeight="1">
      <c r="B38" s="915" t="s">
        <v>81</v>
      </c>
      <c r="C38" s="915"/>
      <c r="E38" s="49">
        <v>13</v>
      </c>
      <c r="F38" s="16">
        <v>35857</v>
      </c>
      <c r="G38" s="16">
        <v>14</v>
      </c>
      <c r="H38" s="16">
        <v>3872</v>
      </c>
      <c r="I38" s="16">
        <v>31971</v>
      </c>
      <c r="J38" s="7"/>
    </row>
    <row r="39" spans="2:10" ht="12" customHeight="1">
      <c r="B39" s="915" t="s">
        <v>284</v>
      </c>
      <c r="C39" s="915"/>
      <c r="E39" s="49">
        <v>13</v>
      </c>
      <c r="F39" s="16">
        <v>136621</v>
      </c>
      <c r="G39" s="16">
        <v>2570</v>
      </c>
      <c r="H39" s="16">
        <v>37703</v>
      </c>
      <c r="I39" s="16">
        <v>96348</v>
      </c>
      <c r="J39" s="7"/>
    </row>
    <row r="40" spans="2:10" ht="12" customHeight="1">
      <c r="B40" s="915" t="s">
        <v>76</v>
      </c>
      <c r="C40" s="915"/>
      <c r="E40" s="49">
        <v>15</v>
      </c>
      <c r="F40" s="16">
        <v>116263</v>
      </c>
      <c r="G40" s="16">
        <v>50</v>
      </c>
      <c r="H40" s="16">
        <v>65274</v>
      </c>
      <c r="I40" s="16">
        <v>50939</v>
      </c>
      <c r="J40" s="7"/>
    </row>
    <row r="41" spans="2:10" ht="12" customHeight="1">
      <c r="B41" s="915" t="s">
        <v>77</v>
      </c>
      <c r="C41" s="915"/>
      <c r="E41" s="49">
        <v>10</v>
      </c>
      <c r="F41" s="16">
        <v>19940</v>
      </c>
      <c r="G41" s="16">
        <v>4123</v>
      </c>
      <c r="H41" s="16">
        <v>3722</v>
      </c>
      <c r="I41" s="16">
        <v>12095</v>
      </c>
      <c r="J41" s="7"/>
    </row>
    <row r="42" spans="2:10" ht="12" customHeight="1">
      <c r="B42" s="152"/>
      <c r="C42" s="6"/>
      <c r="E42" s="49"/>
      <c r="F42" s="16"/>
      <c r="G42" s="16"/>
      <c r="H42" s="16"/>
      <c r="I42" s="16"/>
      <c r="J42" s="7"/>
    </row>
    <row r="43" spans="1:14" ht="12" customHeight="1">
      <c r="A43" s="916" t="s">
        <v>15</v>
      </c>
      <c r="B43" s="916"/>
      <c r="C43" s="916"/>
      <c r="D43" s="14"/>
      <c r="E43" s="130">
        <v>240</v>
      </c>
      <c r="F43" s="73">
        <v>2175553</v>
      </c>
      <c r="G43" s="73">
        <v>108094</v>
      </c>
      <c r="H43" s="73">
        <v>1275961</v>
      </c>
      <c r="I43" s="73">
        <v>791497</v>
      </c>
      <c r="J43" s="7"/>
      <c r="K43" s="7"/>
      <c r="L43" s="7"/>
      <c r="M43" s="7"/>
      <c r="N43" s="7"/>
    </row>
    <row r="44" spans="2:10" ht="7.5" customHeight="1">
      <c r="B44" s="162"/>
      <c r="C44" s="6"/>
      <c r="D44" s="12"/>
      <c r="E44" s="49"/>
      <c r="F44" s="16"/>
      <c r="G44" s="16"/>
      <c r="H44" s="16"/>
      <c r="I44" s="16"/>
      <c r="J44" s="7"/>
    </row>
    <row r="45" spans="1:10" ht="12" customHeight="1">
      <c r="A45" s="162" t="s">
        <v>51</v>
      </c>
      <c r="C45" s="6"/>
      <c r="D45" s="12"/>
      <c r="E45" s="49"/>
      <c r="F45" s="16"/>
      <c r="G45" s="16"/>
      <c r="H45" s="16"/>
      <c r="I45" s="16"/>
      <c r="J45" s="7"/>
    </row>
    <row r="46" spans="2:10" ht="4.5" customHeight="1">
      <c r="B46" s="162"/>
      <c r="C46" s="6"/>
      <c r="D46" s="12"/>
      <c r="E46" s="49"/>
      <c r="F46" s="16"/>
      <c r="G46" s="16"/>
      <c r="H46" s="16"/>
      <c r="I46" s="16"/>
      <c r="J46" s="7"/>
    </row>
    <row r="47" spans="2:10" ht="12" customHeight="1">
      <c r="B47" s="915" t="s">
        <v>82</v>
      </c>
      <c r="C47" s="915"/>
      <c r="E47" s="49">
        <v>20</v>
      </c>
      <c r="F47" s="16">
        <v>378918</v>
      </c>
      <c r="G47" s="16">
        <v>22865</v>
      </c>
      <c r="H47" s="16">
        <v>243435</v>
      </c>
      <c r="I47" s="16">
        <v>112619</v>
      </c>
      <c r="J47" s="7"/>
    </row>
    <row r="48" spans="2:10" ht="12" customHeight="1">
      <c r="B48" s="915" t="s">
        <v>83</v>
      </c>
      <c r="C48" s="915"/>
      <c r="E48" s="49">
        <v>9</v>
      </c>
      <c r="F48" s="16">
        <v>604</v>
      </c>
      <c r="G48" s="16">
        <v>363</v>
      </c>
      <c r="H48" s="16">
        <v>241</v>
      </c>
      <c r="I48" s="181">
        <v>1</v>
      </c>
      <c r="J48" s="7"/>
    </row>
    <row r="49" spans="2:17" ht="12" customHeight="1">
      <c r="B49" s="915" t="s">
        <v>84</v>
      </c>
      <c r="C49" s="915"/>
      <c r="E49" s="49">
        <v>6</v>
      </c>
      <c r="F49" s="16">
        <v>84700</v>
      </c>
      <c r="G49" s="16">
        <v>12231</v>
      </c>
      <c r="H49" s="16">
        <v>67480</v>
      </c>
      <c r="I49" s="16">
        <v>4989</v>
      </c>
      <c r="J49" s="7"/>
      <c r="Q49" s="2" t="s">
        <v>184</v>
      </c>
    </row>
    <row r="50" spans="2:10" ht="12" customHeight="1">
      <c r="B50" s="915" t="s">
        <v>85</v>
      </c>
      <c r="C50" s="915"/>
      <c r="E50" s="49">
        <v>7</v>
      </c>
      <c r="F50" s="16">
        <v>24593</v>
      </c>
      <c r="G50" s="16">
        <v>100</v>
      </c>
      <c r="H50" s="16">
        <v>23223</v>
      </c>
      <c r="I50" s="181">
        <v>1270</v>
      </c>
      <c r="J50" s="7"/>
    </row>
    <row r="51" spans="2:10" ht="7.5" customHeight="1">
      <c r="B51" s="158"/>
      <c r="C51" s="6"/>
      <c r="E51" s="49"/>
      <c r="F51" s="16"/>
      <c r="G51" s="16"/>
      <c r="H51" s="16"/>
      <c r="I51" s="16"/>
      <c r="J51" s="7"/>
    </row>
    <row r="52" spans="1:10" ht="12" customHeight="1">
      <c r="A52" s="158" t="s">
        <v>50</v>
      </c>
      <c r="C52" s="6"/>
      <c r="E52" s="49"/>
      <c r="F52" s="16"/>
      <c r="G52" s="16"/>
      <c r="H52" s="16"/>
      <c r="I52" s="16"/>
      <c r="J52" s="7"/>
    </row>
    <row r="53" spans="2:10" ht="4.5" customHeight="1">
      <c r="B53" s="158"/>
      <c r="C53" s="6"/>
      <c r="E53" s="49"/>
      <c r="F53" s="16"/>
      <c r="G53" s="16"/>
      <c r="H53" s="16"/>
      <c r="I53" s="16"/>
      <c r="J53" s="7"/>
    </row>
    <row r="54" spans="2:10" ht="12" customHeight="1">
      <c r="B54" s="915" t="s">
        <v>285</v>
      </c>
      <c r="C54" s="915"/>
      <c r="E54" s="49">
        <v>14</v>
      </c>
      <c r="F54" s="16">
        <v>62671</v>
      </c>
      <c r="G54" s="16">
        <v>35422</v>
      </c>
      <c r="H54" s="16">
        <v>1568</v>
      </c>
      <c r="I54" s="16">
        <v>25680</v>
      </c>
      <c r="J54" s="7"/>
    </row>
    <row r="55" spans="2:10" ht="12" customHeight="1">
      <c r="B55" s="915" t="s">
        <v>82</v>
      </c>
      <c r="C55" s="915"/>
      <c r="E55" s="49">
        <v>21</v>
      </c>
      <c r="F55" s="16">
        <v>253388</v>
      </c>
      <c r="G55" s="16">
        <v>110</v>
      </c>
      <c r="H55" s="16">
        <v>77728</v>
      </c>
      <c r="I55" s="16">
        <v>175550</v>
      </c>
      <c r="J55" s="16"/>
    </row>
    <row r="56" spans="2:10" ht="12" customHeight="1">
      <c r="B56" s="915" t="s">
        <v>86</v>
      </c>
      <c r="C56" s="915"/>
      <c r="E56" s="49">
        <v>10</v>
      </c>
      <c r="F56" s="16">
        <v>96603</v>
      </c>
      <c r="G56" s="16">
        <v>482</v>
      </c>
      <c r="H56" s="16">
        <v>86310</v>
      </c>
      <c r="I56" s="16">
        <v>9811</v>
      </c>
      <c r="J56" s="7"/>
    </row>
    <row r="57" spans="2:10" ht="12" customHeight="1">
      <c r="B57" s="915" t="s">
        <v>87</v>
      </c>
      <c r="C57" s="915"/>
      <c r="E57" s="49">
        <v>30</v>
      </c>
      <c r="F57" s="16">
        <v>165109</v>
      </c>
      <c r="G57" s="16">
        <v>3579</v>
      </c>
      <c r="H57" s="16">
        <v>29829</v>
      </c>
      <c r="I57" s="16">
        <v>131701</v>
      </c>
      <c r="J57" s="7"/>
    </row>
    <row r="58" spans="2:10" ht="12" customHeight="1">
      <c r="B58" s="915" t="s">
        <v>286</v>
      </c>
      <c r="C58" s="915"/>
      <c r="E58" s="49">
        <v>29</v>
      </c>
      <c r="F58" s="16">
        <v>210438</v>
      </c>
      <c r="G58" s="16">
        <v>106</v>
      </c>
      <c r="H58" s="16">
        <v>127028</v>
      </c>
      <c r="I58" s="16">
        <v>83304</v>
      </c>
      <c r="J58" s="7"/>
    </row>
    <row r="59" spans="2:10" ht="12" customHeight="1">
      <c r="B59" s="915" t="s">
        <v>88</v>
      </c>
      <c r="C59" s="915"/>
      <c r="E59" s="49">
        <v>4</v>
      </c>
      <c r="F59" s="16">
        <v>67628</v>
      </c>
      <c r="G59" s="16">
        <v>66</v>
      </c>
      <c r="H59" s="16">
        <v>65024</v>
      </c>
      <c r="I59" s="16">
        <v>2539</v>
      </c>
      <c r="J59" s="7"/>
    </row>
    <row r="60" spans="2:10" ht="12" customHeight="1">
      <c r="B60" s="915" t="s">
        <v>89</v>
      </c>
      <c r="C60" s="915"/>
      <c r="E60" s="49">
        <v>26</v>
      </c>
      <c r="F60" s="16">
        <v>416919</v>
      </c>
      <c r="G60" s="16">
        <v>2957</v>
      </c>
      <c r="H60" s="16">
        <v>344265</v>
      </c>
      <c r="I60" s="16">
        <v>69697</v>
      </c>
      <c r="J60" s="7"/>
    </row>
    <row r="61" spans="2:10" ht="12" customHeight="1">
      <c r="B61" s="915" t="s">
        <v>90</v>
      </c>
      <c r="C61" s="915"/>
      <c r="E61" s="49">
        <v>30</v>
      </c>
      <c r="F61" s="16">
        <v>128108</v>
      </c>
      <c r="G61" s="16">
        <v>2550</v>
      </c>
      <c r="H61" s="16">
        <v>69082</v>
      </c>
      <c r="I61" s="16">
        <v>56477</v>
      </c>
      <c r="J61" s="7"/>
    </row>
    <row r="62" spans="2:10" ht="12" customHeight="1">
      <c r="B62" s="915" t="s">
        <v>287</v>
      </c>
      <c r="C62" s="915"/>
      <c r="E62" s="49">
        <v>20</v>
      </c>
      <c r="F62" s="16">
        <v>161016</v>
      </c>
      <c r="G62" s="16">
        <v>243</v>
      </c>
      <c r="H62" s="16">
        <v>54809</v>
      </c>
      <c r="I62" s="16">
        <v>105963</v>
      </c>
      <c r="J62" s="7"/>
    </row>
    <row r="63" spans="2:10" ht="12" customHeight="1">
      <c r="B63" s="915" t="s">
        <v>91</v>
      </c>
      <c r="C63" s="915"/>
      <c r="E63" s="49">
        <v>14</v>
      </c>
      <c r="F63" s="16">
        <v>124858</v>
      </c>
      <c r="G63" s="16">
        <v>27022</v>
      </c>
      <c r="H63" s="16">
        <v>85939</v>
      </c>
      <c r="I63" s="16">
        <v>11897</v>
      </c>
      <c r="J63" s="7"/>
    </row>
    <row r="64" spans="1:10" ht="11.25" customHeight="1">
      <c r="A64" s="8" t="s">
        <v>7</v>
      </c>
      <c r="D64" s="8"/>
      <c r="J64" s="133"/>
    </row>
    <row r="65" spans="1:9" ht="12" customHeight="1">
      <c r="A65" s="921" t="s">
        <v>519</v>
      </c>
      <c r="B65" s="921"/>
      <c r="C65" s="921"/>
      <c r="D65" s="921"/>
      <c r="E65" s="921"/>
      <c r="F65" s="921"/>
      <c r="G65" s="921"/>
      <c r="H65" s="921"/>
      <c r="I65" s="921"/>
    </row>
    <row r="66" spans="1:9" ht="11.25">
      <c r="A66" s="921"/>
      <c r="B66" s="921"/>
      <c r="C66" s="921"/>
      <c r="D66" s="921"/>
      <c r="E66" s="921"/>
      <c r="F66" s="921"/>
      <c r="G66" s="921"/>
      <c r="H66" s="921"/>
      <c r="I66" s="921"/>
    </row>
  </sheetData>
  <sheetProtection/>
  <mergeCells count="46">
    <mergeCell ref="B59:C59"/>
    <mergeCell ref="B60:C60"/>
    <mergeCell ref="B61:C61"/>
    <mergeCell ref="B62:C62"/>
    <mergeCell ref="B63:C63"/>
    <mergeCell ref="A65:I66"/>
    <mergeCell ref="B50:C50"/>
    <mergeCell ref="B54:C54"/>
    <mergeCell ref="B55:C55"/>
    <mergeCell ref="B56:C56"/>
    <mergeCell ref="B57:C57"/>
    <mergeCell ref="B58:C58"/>
    <mergeCell ref="B40:C40"/>
    <mergeCell ref="B41:C41"/>
    <mergeCell ref="A43:C43"/>
    <mergeCell ref="B47:C47"/>
    <mergeCell ref="B48:C48"/>
    <mergeCell ref="B49:C49"/>
    <mergeCell ref="B34:C34"/>
    <mergeCell ref="B35:C35"/>
    <mergeCell ref="B36:C36"/>
    <mergeCell ref="B37:C37"/>
    <mergeCell ref="B38:C38"/>
    <mergeCell ref="B39:C39"/>
    <mergeCell ref="B21:C21"/>
    <mergeCell ref="A23:C23"/>
    <mergeCell ref="B27:C27"/>
    <mergeCell ref="B28:C28"/>
    <mergeCell ref="B29:C29"/>
    <mergeCell ref="B33:C33"/>
    <mergeCell ref="B15:C15"/>
    <mergeCell ref="B16:C16"/>
    <mergeCell ref="B17:C17"/>
    <mergeCell ref="B18:C18"/>
    <mergeCell ref="B19:C19"/>
    <mergeCell ref="B20:C20"/>
    <mergeCell ref="A1:I1"/>
    <mergeCell ref="A2:I2"/>
    <mergeCell ref="A4:D11"/>
    <mergeCell ref="E4:E10"/>
    <mergeCell ref="F4:F10"/>
    <mergeCell ref="G4:I4"/>
    <mergeCell ref="G5:G10"/>
    <mergeCell ref="H5:H10"/>
    <mergeCell ref="I5:I10"/>
    <mergeCell ref="F11:I11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&amp;L&amp;"Arial,Kursiv"&amp;9 &amp;U1 Abfallentsorgung&amp;R&amp;"Arial,Kursiv"&amp;9&amp;UAbfallwirtschaft in Bayern 2016</oddHeader>
    <oddFooter xml:space="preserve">&amp;C 34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921"/>
  <sheetViews>
    <sheetView workbookViewId="0" topLeftCell="A1">
      <selection activeCell="A67" sqref="A67"/>
    </sheetView>
  </sheetViews>
  <sheetFormatPr defaultColWidth="11.421875" defaultRowHeight="12.75"/>
  <cols>
    <col min="1" max="1" width="1.7109375" style="2" customWidth="1"/>
    <col min="2" max="2" width="5.140625" style="152" customWidth="1"/>
    <col min="3" max="3" width="16.28125" style="2" customWidth="1"/>
    <col min="4" max="4" width="0.85546875" style="2" customWidth="1"/>
    <col min="5" max="5" width="7.28125" style="2" customWidth="1"/>
    <col min="6" max="6" width="7.7109375" style="2" customWidth="1"/>
    <col min="7" max="7" width="7.8515625" style="2" customWidth="1"/>
    <col min="8" max="8" width="8.7109375" style="2" customWidth="1"/>
    <col min="9" max="9" width="7.7109375" style="2" customWidth="1"/>
    <col min="10" max="10" width="7.8515625" style="2" customWidth="1"/>
    <col min="11" max="11" width="7.00390625" style="2" customWidth="1"/>
    <col min="12" max="12" width="9.140625" style="2" customWidth="1"/>
    <col min="13" max="13" width="7.57421875" style="2" customWidth="1"/>
    <col min="14" max="14" width="8.28125" style="2" customWidth="1"/>
    <col min="15" max="15" width="11.421875" style="2" customWidth="1"/>
    <col min="16" max="16" width="15.421875" style="2" customWidth="1"/>
    <col min="17" max="17" width="4.8515625" style="2" bestFit="1" customWidth="1"/>
    <col min="18" max="18" width="3.8515625" style="2" bestFit="1" customWidth="1"/>
    <col min="19" max="19" width="4.140625" style="2" bestFit="1" customWidth="1"/>
    <col min="20" max="20" width="4.421875" style="2" bestFit="1" customWidth="1"/>
    <col min="21" max="21" width="3.7109375" style="2" bestFit="1" customWidth="1"/>
    <col min="22" max="22" width="4.421875" style="2" bestFit="1" customWidth="1"/>
    <col min="23" max="23" width="4.28125" style="2" bestFit="1" customWidth="1"/>
    <col min="24" max="24" width="4.00390625" style="2" bestFit="1" customWidth="1"/>
    <col min="25" max="26" width="4.140625" style="2" bestFit="1" customWidth="1"/>
    <col min="27" max="27" width="3.8515625" style="2" bestFit="1" customWidth="1"/>
    <col min="28" max="29" width="11.421875" style="2" customWidth="1"/>
    <col min="30" max="30" width="11.421875" style="10" customWidth="1"/>
    <col min="31" max="16384" width="11.421875" style="2" customWidth="1"/>
  </cols>
  <sheetData>
    <row r="1" spans="1:14" s="1" customFormat="1" ht="12.75">
      <c r="A1" s="873" t="s">
        <v>521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</row>
    <row r="2" spans="1:14" s="1" customFormat="1" ht="12.75" customHeight="1">
      <c r="A2" s="922" t="s">
        <v>299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</row>
    <row r="3" spans="5:13" ht="11.25" customHeight="1">
      <c r="E3" s="189"/>
      <c r="M3" s="189"/>
    </row>
    <row r="4" spans="1:16" ht="11.25" customHeight="1">
      <c r="A4" s="884" t="s">
        <v>300</v>
      </c>
      <c r="B4" s="884"/>
      <c r="C4" s="884"/>
      <c r="D4" s="885"/>
      <c r="E4" s="923" t="s">
        <v>522</v>
      </c>
      <c r="F4" s="923" t="s">
        <v>523</v>
      </c>
      <c r="G4" s="923" t="s">
        <v>301</v>
      </c>
      <c r="H4" s="923" t="s">
        <v>302</v>
      </c>
      <c r="I4" s="923" t="s">
        <v>303</v>
      </c>
      <c r="J4" s="923" t="s">
        <v>304</v>
      </c>
      <c r="K4" s="923" t="s">
        <v>305</v>
      </c>
      <c r="L4" s="923" t="s">
        <v>306</v>
      </c>
      <c r="M4" s="882" t="s">
        <v>524</v>
      </c>
      <c r="N4" s="882" t="s">
        <v>307</v>
      </c>
      <c r="O4" s="62"/>
      <c r="P4" s="62"/>
    </row>
    <row r="5" spans="1:16" ht="12.75">
      <c r="A5" s="886"/>
      <c r="B5" s="886"/>
      <c r="C5" s="886"/>
      <c r="D5" s="887"/>
      <c r="E5" s="923"/>
      <c r="F5" s="923"/>
      <c r="G5" s="923"/>
      <c r="H5" s="923"/>
      <c r="I5" s="923"/>
      <c r="J5" s="923"/>
      <c r="K5" s="923"/>
      <c r="L5" s="923"/>
      <c r="M5" s="882"/>
      <c r="N5" s="882"/>
      <c r="O5" s="62"/>
      <c r="P5" s="62"/>
    </row>
    <row r="6" spans="1:16" ht="12.75">
      <c r="A6" s="886"/>
      <c r="B6" s="886"/>
      <c r="C6" s="886"/>
      <c r="D6" s="887"/>
      <c r="E6" s="923"/>
      <c r="F6" s="923"/>
      <c r="G6" s="923"/>
      <c r="H6" s="923"/>
      <c r="I6" s="923"/>
      <c r="J6" s="923"/>
      <c r="K6" s="923"/>
      <c r="L6" s="923"/>
      <c r="M6" s="882"/>
      <c r="N6" s="882"/>
      <c r="O6" s="62"/>
      <c r="P6" s="62"/>
    </row>
    <row r="7" spans="1:16" ht="12.75">
      <c r="A7" s="886"/>
      <c r="B7" s="886"/>
      <c r="C7" s="886"/>
      <c r="D7" s="887"/>
      <c r="E7" s="923"/>
      <c r="F7" s="923"/>
      <c r="G7" s="923"/>
      <c r="H7" s="923"/>
      <c r="I7" s="923"/>
      <c r="J7" s="923"/>
      <c r="K7" s="923"/>
      <c r="L7" s="923"/>
      <c r="M7" s="882"/>
      <c r="N7" s="882"/>
      <c r="O7" s="62"/>
      <c r="P7" s="62"/>
    </row>
    <row r="8" spans="1:29" ht="12.75">
      <c r="A8" s="886"/>
      <c r="B8" s="886"/>
      <c r="C8" s="886"/>
      <c r="D8" s="887"/>
      <c r="E8" s="923"/>
      <c r="F8" s="923"/>
      <c r="G8" s="923"/>
      <c r="H8" s="923"/>
      <c r="I8" s="923"/>
      <c r="J8" s="923"/>
      <c r="K8" s="923"/>
      <c r="L8" s="923"/>
      <c r="M8" s="882"/>
      <c r="N8" s="882"/>
      <c r="O8" s="62"/>
      <c r="P8" s="62"/>
      <c r="AC8" s="2" t="s">
        <v>184</v>
      </c>
    </row>
    <row r="9" spans="1:16" ht="12.75">
      <c r="A9" s="886"/>
      <c r="B9" s="886"/>
      <c r="C9" s="886"/>
      <c r="D9" s="887"/>
      <c r="E9" s="923"/>
      <c r="F9" s="923"/>
      <c r="G9" s="923"/>
      <c r="H9" s="923"/>
      <c r="I9" s="923"/>
      <c r="J9" s="923"/>
      <c r="K9" s="923"/>
      <c r="L9" s="923"/>
      <c r="M9" s="882"/>
      <c r="N9" s="882"/>
      <c r="O9" s="62"/>
      <c r="P9" s="62"/>
    </row>
    <row r="10" spans="1:16" ht="12.75">
      <c r="A10" s="886"/>
      <c r="B10" s="886"/>
      <c r="C10" s="886"/>
      <c r="D10" s="887"/>
      <c r="E10" s="923"/>
      <c r="F10" s="923"/>
      <c r="G10" s="923"/>
      <c r="H10" s="923"/>
      <c r="I10" s="923"/>
      <c r="J10" s="923"/>
      <c r="K10" s="923"/>
      <c r="L10" s="923"/>
      <c r="M10" s="882"/>
      <c r="N10" s="882"/>
      <c r="O10" s="62"/>
      <c r="P10" s="62"/>
    </row>
    <row r="11" spans="1:16" ht="11.25" customHeight="1">
      <c r="A11" s="888"/>
      <c r="B11" s="888"/>
      <c r="C11" s="888"/>
      <c r="D11" s="889"/>
      <c r="E11" s="868" t="s">
        <v>2</v>
      </c>
      <c r="F11" s="869"/>
      <c r="G11" s="869"/>
      <c r="H11" s="869"/>
      <c r="I11" s="869"/>
      <c r="J11" s="869"/>
      <c r="K11" s="869"/>
      <c r="L11" s="869"/>
      <c r="M11" s="869"/>
      <c r="N11" s="869"/>
      <c r="O11" s="62"/>
      <c r="P11" s="62"/>
    </row>
    <row r="12" spans="3:16" ht="7.5" customHeight="1">
      <c r="C12" s="8"/>
      <c r="D12" s="5"/>
      <c r="H12" s="12"/>
      <c r="O12" s="62"/>
      <c r="P12" s="62"/>
    </row>
    <row r="13" spans="1:30" s="10" customFormat="1" ht="12" customHeight="1">
      <c r="A13" s="918" t="s">
        <v>16</v>
      </c>
      <c r="B13" s="918"/>
      <c r="C13" s="918"/>
      <c r="D13" s="66"/>
      <c r="E13" s="190">
        <v>395</v>
      </c>
      <c r="F13" s="191">
        <v>35</v>
      </c>
      <c r="G13" s="73">
        <f>337+11</f>
        <v>348</v>
      </c>
      <c r="H13" s="191">
        <v>196</v>
      </c>
      <c r="I13" s="191">
        <v>190</v>
      </c>
      <c r="J13" s="191">
        <v>189</v>
      </c>
      <c r="K13" s="191">
        <v>184</v>
      </c>
      <c r="L13" s="191">
        <f>1+28</f>
        <v>29</v>
      </c>
      <c r="M13" s="191">
        <v>52</v>
      </c>
      <c r="N13" s="191">
        <f>214+74</f>
        <v>288</v>
      </c>
      <c r="O13" s="62"/>
      <c r="P13" s="62"/>
      <c r="Q13" s="192"/>
      <c r="R13" s="193"/>
      <c r="S13" s="193"/>
      <c r="T13" s="193"/>
      <c r="U13" s="193"/>
      <c r="V13" s="193"/>
      <c r="W13" s="193"/>
      <c r="X13" s="193"/>
      <c r="AC13" s="2"/>
      <c r="AD13" s="194"/>
    </row>
    <row r="14" spans="4:23" ht="12" customHeight="1">
      <c r="D14" s="64"/>
      <c r="E14" s="195"/>
      <c r="F14" s="196"/>
      <c r="G14" s="196"/>
      <c r="H14" s="196"/>
      <c r="I14" s="196"/>
      <c r="J14" s="196"/>
      <c r="K14" s="196"/>
      <c r="L14" s="196"/>
      <c r="M14" s="196"/>
      <c r="N14" s="196"/>
      <c r="O14" s="62"/>
      <c r="P14" s="62"/>
      <c r="Q14" s="197"/>
      <c r="R14" s="36"/>
      <c r="S14" s="36"/>
      <c r="T14" s="36"/>
      <c r="U14" s="36"/>
      <c r="V14" s="36"/>
      <c r="W14" s="36"/>
    </row>
    <row r="15" spans="1:29" s="10" customFormat="1" ht="12" customHeight="1">
      <c r="A15" s="916" t="s">
        <v>9</v>
      </c>
      <c r="B15" s="916"/>
      <c r="C15" s="916"/>
      <c r="D15" s="66"/>
      <c r="E15" s="190">
        <v>75</v>
      </c>
      <c r="F15" s="191">
        <v>16</v>
      </c>
      <c r="G15" s="191">
        <f>86+5</f>
        <v>91</v>
      </c>
      <c r="H15" s="191">
        <v>43</v>
      </c>
      <c r="I15" s="191">
        <v>37</v>
      </c>
      <c r="J15" s="191">
        <v>53</v>
      </c>
      <c r="K15" s="191">
        <v>46</v>
      </c>
      <c r="L15" s="191">
        <f>1+11</f>
        <v>12</v>
      </c>
      <c r="M15" s="191">
        <v>11</v>
      </c>
      <c r="N15" s="191">
        <f>56+23</f>
        <v>79</v>
      </c>
      <c r="O15" s="62"/>
      <c r="P15" s="62"/>
      <c r="Q15" s="60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C15" s="2"/>
    </row>
    <row r="16" spans="3:23" ht="7.5" customHeight="1">
      <c r="C16" s="8"/>
      <c r="D16" s="64"/>
      <c r="E16" s="195"/>
      <c r="F16" s="196"/>
      <c r="G16" s="196"/>
      <c r="H16" s="196"/>
      <c r="I16" s="196"/>
      <c r="J16" s="196"/>
      <c r="K16" s="196"/>
      <c r="L16" s="196"/>
      <c r="M16" s="196"/>
      <c r="N16" s="196"/>
      <c r="O16" s="62"/>
      <c r="P16" s="62"/>
      <c r="Q16" s="60"/>
      <c r="R16" s="36"/>
      <c r="S16" s="36"/>
      <c r="T16" s="36"/>
      <c r="U16" s="36"/>
      <c r="V16" s="36"/>
      <c r="W16" s="36"/>
    </row>
    <row r="17" spans="1:27" ht="12" customHeight="1">
      <c r="A17" s="152" t="s">
        <v>51</v>
      </c>
      <c r="C17" s="8"/>
      <c r="D17" s="64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62"/>
      <c r="P17" s="62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3:23" ht="4.5" customHeight="1">
      <c r="C18" s="8"/>
      <c r="D18" s="64"/>
      <c r="E18" s="195"/>
      <c r="F18" s="196"/>
      <c r="G18" s="196"/>
      <c r="H18" s="196"/>
      <c r="I18" s="196"/>
      <c r="J18" s="196"/>
      <c r="K18" s="196"/>
      <c r="L18" s="196"/>
      <c r="M18" s="196"/>
      <c r="N18" s="196"/>
      <c r="O18" s="62"/>
      <c r="P18" s="62"/>
      <c r="Q18" s="60"/>
      <c r="R18" s="36"/>
      <c r="S18" s="36"/>
      <c r="T18" s="36"/>
      <c r="U18" s="36"/>
      <c r="V18" s="36"/>
      <c r="W18" s="36"/>
    </row>
    <row r="19" spans="2:23" ht="12" customHeight="1">
      <c r="B19" s="915" t="s">
        <v>134</v>
      </c>
      <c r="C19" s="915"/>
      <c r="D19" s="64"/>
      <c r="E19" s="16">
        <v>1</v>
      </c>
      <c r="F19" s="16">
        <v>1</v>
      </c>
      <c r="G19" s="16">
        <v>2</v>
      </c>
      <c r="H19" s="16">
        <v>2</v>
      </c>
      <c r="I19" s="16">
        <v>3</v>
      </c>
      <c r="J19" s="16">
        <v>3</v>
      </c>
      <c r="K19" s="156">
        <v>2</v>
      </c>
      <c r="L19" s="156">
        <v>4</v>
      </c>
      <c r="M19" s="156">
        <v>1</v>
      </c>
      <c r="N19" s="16">
        <f>1+0</f>
        <v>1</v>
      </c>
      <c r="O19" s="62"/>
      <c r="P19" s="62"/>
      <c r="Q19" s="60"/>
      <c r="R19" s="36"/>
      <c r="S19" s="36"/>
      <c r="T19" s="36"/>
      <c r="U19" s="36"/>
      <c r="V19" s="36"/>
      <c r="W19" s="36"/>
    </row>
    <row r="20" spans="2:16" ht="12" customHeight="1">
      <c r="B20" s="915" t="s">
        <v>122</v>
      </c>
      <c r="C20" s="915"/>
      <c r="D20" s="64"/>
      <c r="E20" s="37">
        <v>2</v>
      </c>
      <c r="F20" s="16">
        <v>1</v>
      </c>
      <c r="G20" s="16">
        <v>6</v>
      </c>
      <c r="H20" s="16">
        <v>11</v>
      </c>
      <c r="I20" s="16">
        <v>5</v>
      </c>
      <c r="J20" s="16">
        <v>12</v>
      </c>
      <c r="K20" s="54" t="s">
        <v>8</v>
      </c>
      <c r="L20" s="16">
        <f>0+1</f>
        <v>1</v>
      </c>
      <c r="M20" s="54" t="s">
        <v>8</v>
      </c>
      <c r="N20" s="16">
        <f>14+7</f>
        <v>21</v>
      </c>
      <c r="O20" s="62"/>
      <c r="P20" s="62"/>
    </row>
    <row r="21" spans="2:16" ht="12" customHeight="1">
      <c r="B21" s="915" t="s">
        <v>120</v>
      </c>
      <c r="C21" s="915"/>
      <c r="D21" s="64"/>
      <c r="E21" s="54" t="s">
        <v>8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56">
        <v>3</v>
      </c>
      <c r="L21" s="54" t="s">
        <v>8</v>
      </c>
      <c r="M21" s="54" t="s">
        <v>8</v>
      </c>
      <c r="N21" s="16">
        <f>1+0</f>
        <v>1</v>
      </c>
      <c r="O21" s="62"/>
      <c r="P21" s="62"/>
    </row>
    <row r="22" spans="2:16" ht="7.5" customHeight="1">
      <c r="B22" s="158"/>
      <c r="C22" s="6"/>
      <c r="D22" s="64"/>
      <c r="E22" s="37"/>
      <c r="F22" s="16"/>
      <c r="G22" s="16"/>
      <c r="H22" s="16"/>
      <c r="I22" s="16"/>
      <c r="J22" s="16"/>
      <c r="K22" s="156"/>
      <c r="L22" s="16"/>
      <c r="M22" s="156"/>
      <c r="N22" s="16"/>
      <c r="O22" s="62"/>
      <c r="P22" s="62"/>
    </row>
    <row r="23" spans="1:16" ht="12" customHeight="1">
      <c r="A23" s="158" t="s">
        <v>50</v>
      </c>
      <c r="C23" s="6"/>
      <c r="D23" s="64"/>
      <c r="E23" s="37"/>
      <c r="F23" s="16"/>
      <c r="G23" s="16"/>
      <c r="H23" s="16"/>
      <c r="I23" s="16"/>
      <c r="J23" s="16"/>
      <c r="K23" s="156"/>
      <c r="L23" s="16"/>
      <c r="M23" s="156"/>
      <c r="N23" s="16"/>
      <c r="O23" s="62"/>
      <c r="P23" s="62"/>
    </row>
    <row r="24" spans="2:16" ht="4.5" customHeight="1">
      <c r="B24" s="158"/>
      <c r="C24" s="6"/>
      <c r="D24" s="64"/>
      <c r="E24" s="37"/>
      <c r="F24" s="16"/>
      <c r="G24" s="16"/>
      <c r="H24" s="16"/>
      <c r="I24" s="16"/>
      <c r="J24" s="16"/>
      <c r="K24" s="156"/>
      <c r="L24" s="16"/>
      <c r="M24" s="156"/>
      <c r="N24" s="16"/>
      <c r="O24" s="62"/>
      <c r="P24" s="62"/>
    </row>
    <row r="25" spans="2:16" ht="12" customHeight="1">
      <c r="B25" s="915" t="s">
        <v>133</v>
      </c>
      <c r="C25" s="915"/>
      <c r="D25" s="64"/>
      <c r="E25" s="37">
        <v>7</v>
      </c>
      <c r="F25" s="16">
        <v>4</v>
      </c>
      <c r="G25" s="16">
        <f>5+1</f>
        <v>6</v>
      </c>
      <c r="H25" s="16">
        <v>3</v>
      </c>
      <c r="I25" s="54" t="s">
        <v>8</v>
      </c>
      <c r="J25" s="16">
        <v>2</v>
      </c>
      <c r="K25" s="156">
        <v>2</v>
      </c>
      <c r="L25" s="54" t="s">
        <v>8</v>
      </c>
      <c r="M25" s="54" t="s">
        <v>8</v>
      </c>
      <c r="N25" s="16">
        <f>1+0</f>
        <v>1</v>
      </c>
      <c r="O25" s="62"/>
      <c r="P25" s="62"/>
    </row>
    <row r="26" spans="2:16" ht="12" customHeight="1">
      <c r="B26" s="915" t="s">
        <v>132</v>
      </c>
      <c r="C26" s="915"/>
      <c r="D26" s="64"/>
      <c r="E26" s="37">
        <v>2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156">
        <v>2</v>
      </c>
      <c r="L26" s="54" t="s">
        <v>8</v>
      </c>
      <c r="M26" s="54" t="s">
        <v>8</v>
      </c>
      <c r="N26" s="16">
        <v>5</v>
      </c>
      <c r="O26" s="62"/>
      <c r="P26" s="62"/>
    </row>
    <row r="27" spans="2:16" ht="12" customHeight="1">
      <c r="B27" s="915" t="s">
        <v>271</v>
      </c>
      <c r="C27" s="915"/>
      <c r="D27" s="64"/>
      <c r="E27" s="37">
        <v>1</v>
      </c>
      <c r="F27" s="54" t="s">
        <v>8</v>
      </c>
      <c r="G27" s="16">
        <v>2</v>
      </c>
      <c r="H27" s="16">
        <v>2</v>
      </c>
      <c r="I27" s="16">
        <v>3</v>
      </c>
      <c r="J27" s="156">
        <v>2</v>
      </c>
      <c r="K27" s="156">
        <v>1</v>
      </c>
      <c r="L27" s="54" t="s">
        <v>8</v>
      </c>
      <c r="M27" s="54" t="s">
        <v>8</v>
      </c>
      <c r="N27" s="16">
        <f>1+3</f>
        <v>4</v>
      </c>
      <c r="O27" s="62"/>
      <c r="P27" s="62"/>
    </row>
    <row r="28" spans="2:16" ht="12" customHeight="1">
      <c r="B28" s="915" t="s">
        <v>131</v>
      </c>
      <c r="C28" s="915"/>
      <c r="D28" s="64"/>
      <c r="E28" s="37">
        <v>1</v>
      </c>
      <c r="F28" s="54" t="s">
        <v>8</v>
      </c>
      <c r="G28" s="16">
        <v>7</v>
      </c>
      <c r="H28" s="16">
        <v>2</v>
      </c>
      <c r="I28" s="54" t="s">
        <v>8</v>
      </c>
      <c r="J28" s="54" t="s">
        <v>8</v>
      </c>
      <c r="K28" s="156">
        <v>1</v>
      </c>
      <c r="L28" s="54" t="s">
        <v>8</v>
      </c>
      <c r="M28" s="54" t="s">
        <v>8</v>
      </c>
      <c r="N28" s="16">
        <f>4+0</f>
        <v>4</v>
      </c>
      <c r="O28" s="62"/>
      <c r="P28" s="62"/>
    </row>
    <row r="29" spans="2:16" ht="12" customHeight="1">
      <c r="B29" s="915" t="s">
        <v>130</v>
      </c>
      <c r="C29" s="915"/>
      <c r="D29" s="64"/>
      <c r="E29" s="126" t="s">
        <v>292</v>
      </c>
      <c r="F29" s="54" t="s">
        <v>8</v>
      </c>
      <c r="G29" s="16">
        <v>15</v>
      </c>
      <c r="H29" s="54" t="s">
        <v>8</v>
      </c>
      <c r="I29" s="54" t="s">
        <v>8</v>
      </c>
      <c r="J29" s="156">
        <v>1</v>
      </c>
      <c r="K29" s="156">
        <v>2</v>
      </c>
      <c r="L29" s="54" t="s">
        <v>8</v>
      </c>
      <c r="M29" s="156">
        <v>1</v>
      </c>
      <c r="N29" s="16">
        <f>2+0</f>
        <v>2</v>
      </c>
      <c r="O29" s="62"/>
      <c r="P29" s="62"/>
    </row>
    <row r="30" spans="2:16" ht="12" customHeight="1">
      <c r="B30" s="915" t="s">
        <v>129</v>
      </c>
      <c r="C30" s="915"/>
      <c r="D30" s="64"/>
      <c r="E30" s="37">
        <v>38</v>
      </c>
      <c r="F30" s="54" t="s">
        <v>8</v>
      </c>
      <c r="G30" s="16">
        <f>9+1</f>
        <v>10</v>
      </c>
      <c r="H30" s="16">
        <v>1</v>
      </c>
      <c r="I30" s="16">
        <v>2</v>
      </c>
      <c r="J30" s="54" t="s">
        <v>8</v>
      </c>
      <c r="K30" s="156">
        <v>1</v>
      </c>
      <c r="L30" s="156">
        <f>0+1</f>
        <v>1</v>
      </c>
      <c r="M30" s="156">
        <v>1</v>
      </c>
      <c r="N30" s="156">
        <f>0+1</f>
        <v>1</v>
      </c>
      <c r="O30" s="62"/>
      <c r="P30" s="62"/>
    </row>
    <row r="31" spans="2:16" ht="12" customHeight="1">
      <c r="B31" s="915" t="s">
        <v>128</v>
      </c>
      <c r="C31" s="915"/>
      <c r="D31" s="64"/>
      <c r="E31" s="37">
        <v>4</v>
      </c>
      <c r="F31" s="54" t="s">
        <v>8</v>
      </c>
      <c r="G31" s="16">
        <v>7</v>
      </c>
      <c r="H31" s="54" t="s">
        <v>8</v>
      </c>
      <c r="I31" s="16">
        <v>1</v>
      </c>
      <c r="J31" s="156">
        <v>1</v>
      </c>
      <c r="K31" s="156">
        <v>2</v>
      </c>
      <c r="L31" s="156">
        <f>0+1</f>
        <v>1</v>
      </c>
      <c r="M31" s="156">
        <v>2</v>
      </c>
      <c r="N31" s="16">
        <f>2+2</f>
        <v>4</v>
      </c>
      <c r="O31" s="62"/>
      <c r="P31" s="62"/>
    </row>
    <row r="32" spans="2:16" ht="12" customHeight="1">
      <c r="B32" s="915" t="s">
        <v>127</v>
      </c>
      <c r="C32" s="915"/>
      <c r="D32" s="64"/>
      <c r="E32" s="37">
        <v>1</v>
      </c>
      <c r="F32" s="54" t="s">
        <v>8</v>
      </c>
      <c r="G32" s="16">
        <f>4+1</f>
        <v>5</v>
      </c>
      <c r="H32" s="16">
        <v>1</v>
      </c>
      <c r="I32" s="16">
        <v>2</v>
      </c>
      <c r="J32" s="156">
        <v>4</v>
      </c>
      <c r="K32" s="156">
        <v>3</v>
      </c>
      <c r="L32" s="17">
        <f>0+1</f>
        <v>1</v>
      </c>
      <c r="M32" s="156">
        <v>1</v>
      </c>
      <c r="N32" s="16">
        <f>4+2</f>
        <v>6</v>
      </c>
      <c r="O32" s="62"/>
      <c r="P32" s="62"/>
    </row>
    <row r="33" spans="2:16" ht="12" customHeight="1">
      <c r="B33" s="915" t="s">
        <v>126</v>
      </c>
      <c r="C33" s="915"/>
      <c r="D33" s="64"/>
      <c r="E33" s="37">
        <v>3</v>
      </c>
      <c r="F33" s="16">
        <v>1</v>
      </c>
      <c r="G33" s="16">
        <v>3</v>
      </c>
      <c r="H33" s="16">
        <v>2</v>
      </c>
      <c r="I33" s="16">
        <v>2</v>
      </c>
      <c r="J33" s="54" t="s">
        <v>8</v>
      </c>
      <c r="K33" s="156">
        <v>2</v>
      </c>
      <c r="L33" s="54" t="s">
        <v>8</v>
      </c>
      <c r="M33" s="54" t="s">
        <v>8</v>
      </c>
      <c r="N33" s="16">
        <f>1+0</f>
        <v>1</v>
      </c>
      <c r="O33" s="62"/>
      <c r="P33" s="62"/>
    </row>
    <row r="34" spans="2:16" ht="12" customHeight="1">
      <c r="B34" s="915" t="s">
        <v>272</v>
      </c>
      <c r="C34" s="915"/>
      <c r="D34" s="64"/>
      <c r="E34" s="126">
        <v>1</v>
      </c>
      <c r="F34" s="54" t="s">
        <v>8</v>
      </c>
      <c r="G34" s="54" t="s">
        <v>8</v>
      </c>
      <c r="H34" s="54" t="s">
        <v>8</v>
      </c>
      <c r="I34" s="16">
        <v>2</v>
      </c>
      <c r="J34" s="54" t="s">
        <v>8</v>
      </c>
      <c r="K34" s="54" t="s">
        <v>8</v>
      </c>
      <c r="L34" s="54" t="s">
        <v>8</v>
      </c>
      <c r="M34" s="54" t="s">
        <v>8</v>
      </c>
      <c r="N34" s="16">
        <f>2+0</f>
        <v>2</v>
      </c>
      <c r="O34" s="62"/>
      <c r="P34" s="62"/>
    </row>
    <row r="35" spans="2:16" ht="12" customHeight="1">
      <c r="B35" s="915" t="s">
        <v>125</v>
      </c>
      <c r="C35" s="915"/>
      <c r="D35" s="64"/>
      <c r="E35" s="37">
        <v>4</v>
      </c>
      <c r="F35" s="54" t="s">
        <v>8</v>
      </c>
      <c r="G35" s="16">
        <f>2+1</f>
        <v>3</v>
      </c>
      <c r="H35" s="54" t="s">
        <v>8</v>
      </c>
      <c r="I35" s="16">
        <v>1</v>
      </c>
      <c r="J35" s="17">
        <v>1</v>
      </c>
      <c r="K35" s="156">
        <v>4</v>
      </c>
      <c r="L35" s="54" t="s">
        <v>8</v>
      </c>
      <c r="M35" s="54" t="s">
        <v>8</v>
      </c>
      <c r="N35" s="16">
        <f>1+2</f>
        <v>3</v>
      </c>
      <c r="O35" s="198"/>
      <c r="P35" s="62"/>
    </row>
    <row r="36" spans="2:16" ht="12" customHeight="1">
      <c r="B36" s="915" t="s">
        <v>124</v>
      </c>
      <c r="C36" s="915"/>
      <c r="D36" s="64"/>
      <c r="E36" s="54" t="s">
        <v>8</v>
      </c>
      <c r="F36" s="54" t="s">
        <v>8</v>
      </c>
      <c r="G36" s="16">
        <v>2</v>
      </c>
      <c r="H36" s="54" t="s">
        <v>8</v>
      </c>
      <c r="I36" s="16">
        <v>1</v>
      </c>
      <c r="J36" s="16">
        <v>2</v>
      </c>
      <c r="K36" s="156">
        <v>1</v>
      </c>
      <c r="L36" s="54" t="s">
        <v>8</v>
      </c>
      <c r="M36" s="54" t="s">
        <v>8</v>
      </c>
      <c r="N36" s="16">
        <f>1+0</f>
        <v>1</v>
      </c>
      <c r="O36" s="62"/>
      <c r="P36" s="62"/>
    </row>
    <row r="37" spans="2:16" ht="12" customHeight="1">
      <c r="B37" s="915" t="s">
        <v>123</v>
      </c>
      <c r="C37" s="915"/>
      <c r="D37" s="64"/>
      <c r="E37" s="54" t="s">
        <v>8</v>
      </c>
      <c r="F37" s="16">
        <v>1</v>
      </c>
      <c r="G37" s="16">
        <v>1</v>
      </c>
      <c r="H37" s="16">
        <v>5</v>
      </c>
      <c r="I37" s="16">
        <v>5</v>
      </c>
      <c r="J37" s="156">
        <v>5</v>
      </c>
      <c r="K37" s="156">
        <v>1</v>
      </c>
      <c r="L37" s="54" t="s">
        <v>8</v>
      </c>
      <c r="M37" s="54" t="s">
        <v>8</v>
      </c>
      <c r="N37" s="16">
        <f>0+1</f>
        <v>1</v>
      </c>
      <c r="O37" s="62"/>
      <c r="P37" s="62"/>
    </row>
    <row r="38" spans="2:16" ht="12" customHeight="1">
      <c r="B38" s="915" t="s">
        <v>122</v>
      </c>
      <c r="C38" s="915"/>
      <c r="D38" s="64"/>
      <c r="E38" s="54" t="s">
        <v>8</v>
      </c>
      <c r="F38" s="16">
        <v>2</v>
      </c>
      <c r="G38" s="16">
        <v>4</v>
      </c>
      <c r="H38" s="16">
        <v>2</v>
      </c>
      <c r="I38" s="16">
        <v>3</v>
      </c>
      <c r="J38" s="16">
        <v>8</v>
      </c>
      <c r="K38" s="156">
        <v>1</v>
      </c>
      <c r="L38" s="156">
        <f>0+2</f>
        <v>2</v>
      </c>
      <c r="M38" s="156">
        <v>2</v>
      </c>
      <c r="N38" s="16">
        <f>3+2</f>
        <v>5</v>
      </c>
      <c r="O38" s="62"/>
      <c r="P38" s="62"/>
    </row>
    <row r="39" spans="2:16" ht="12" customHeight="1">
      <c r="B39" s="915" t="s">
        <v>273</v>
      </c>
      <c r="C39" s="915"/>
      <c r="D39" s="64"/>
      <c r="E39" s="126">
        <v>2</v>
      </c>
      <c r="F39" s="16">
        <v>1</v>
      </c>
      <c r="G39" s="16">
        <v>1</v>
      </c>
      <c r="H39" s="54" t="s">
        <v>8</v>
      </c>
      <c r="I39" s="16">
        <v>2</v>
      </c>
      <c r="J39" s="16">
        <v>3</v>
      </c>
      <c r="K39" s="156">
        <v>4</v>
      </c>
      <c r="L39" s="156">
        <f>0+1</f>
        <v>1</v>
      </c>
      <c r="M39" s="54" t="s">
        <v>8</v>
      </c>
      <c r="N39" s="16">
        <f>3+0</f>
        <v>3</v>
      </c>
      <c r="O39" s="62"/>
      <c r="P39" s="62"/>
    </row>
    <row r="40" spans="2:16" ht="12" customHeight="1">
      <c r="B40" s="915" t="s">
        <v>121</v>
      </c>
      <c r="C40" s="915"/>
      <c r="D40" s="64"/>
      <c r="E40" s="37">
        <v>2</v>
      </c>
      <c r="F40" s="16">
        <v>2</v>
      </c>
      <c r="G40" s="16">
        <f>2+1</f>
        <v>3</v>
      </c>
      <c r="H40" s="16">
        <v>2</v>
      </c>
      <c r="I40" s="16">
        <v>1</v>
      </c>
      <c r="J40" s="16">
        <v>2</v>
      </c>
      <c r="K40" s="156">
        <v>3</v>
      </c>
      <c r="L40" s="54" t="s">
        <v>8</v>
      </c>
      <c r="M40" s="54" t="s">
        <v>8</v>
      </c>
      <c r="N40" s="156">
        <f>0+1</f>
        <v>1</v>
      </c>
      <c r="O40" s="62"/>
      <c r="P40" s="62"/>
    </row>
    <row r="41" spans="2:16" ht="12" customHeight="1">
      <c r="B41" s="915" t="s">
        <v>120</v>
      </c>
      <c r="C41" s="915"/>
      <c r="D41" s="64"/>
      <c r="E41" s="54" t="s">
        <v>8</v>
      </c>
      <c r="F41" s="54" t="s">
        <v>8</v>
      </c>
      <c r="G41" s="16">
        <v>7</v>
      </c>
      <c r="H41" s="16">
        <v>6</v>
      </c>
      <c r="I41" s="16">
        <v>1</v>
      </c>
      <c r="J41" s="16">
        <v>1</v>
      </c>
      <c r="K41" s="156">
        <v>3</v>
      </c>
      <c r="L41" s="54" t="s">
        <v>8</v>
      </c>
      <c r="M41" s="156">
        <v>1</v>
      </c>
      <c r="N41" s="54" t="s">
        <v>8</v>
      </c>
      <c r="O41" s="62"/>
      <c r="P41" s="62"/>
    </row>
    <row r="42" spans="2:16" ht="12" customHeight="1">
      <c r="B42" s="915" t="s">
        <v>119</v>
      </c>
      <c r="C42" s="915"/>
      <c r="D42" s="64"/>
      <c r="E42" s="54" t="s">
        <v>8</v>
      </c>
      <c r="F42" s="54" t="s">
        <v>8</v>
      </c>
      <c r="G42" s="16">
        <v>2</v>
      </c>
      <c r="H42" s="16">
        <v>1</v>
      </c>
      <c r="I42" s="54" t="s">
        <v>8</v>
      </c>
      <c r="J42" s="54" t="s">
        <v>8</v>
      </c>
      <c r="K42" s="156">
        <v>1</v>
      </c>
      <c r="L42" s="54" t="s">
        <v>8</v>
      </c>
      <c r="M42" s="54" t="s">
        <v>8</v>
      </c>
      <c r="N42" s="54" t="s">
        <v>8</v>
      </c>
      <c r="O42" s="62"/>
      <c r="P42" s="62"/>
    </row>
    <row r="43" spans="2:16" ht="12" customHeight="1">
      <c r="B43" s="915" t="s">
        <v>118</v>
      </c>
      <c r="C43" s="915"/>
      <c r="D43" s="64"/>
      <c r="E43" s="37">
        <v>2</v>
      </c>
      <c r="F43" s="16">
        <v>1</v>
      </c>
      <c r="G43" s="16">
        <v>3</v>
      </c>
      <c r="H43" s="16">
        <v>1</v>
      </c>
      <c r="I43" s="16">
        <v>2</v>
      </c>
      <c r="J43" s="16">
        <v>5</v>
      </c>
      <c r="K43" s="156">
        <v>5</v>
      </c>
      <c r="L43" s="54" t="s">
        <v>8</v>
      </c>
      <c r="M43" s="156">
        <v>1</v>
      </c>
      <c r="N43" s="16">
        <f>9+2</f>
        <v>11</v>
      </c>
      <c r="O43" s="62"/>
      <c r="P43" s="62"/>
    </row>
    <row r="44" spans="2:16" ht="12" customHeight="1">
      <c r="B44" s="915" t="s">
        <v>274</v>
      </c>
      <c r="C44" s="915"/>
      <c r="D44" s="64"/>
      <c r="E44" s="37">
        <v>4</v>
      </c>
      <c r="F44" s="156">
        <v>1</v>
      </c>
      <c r="G44" s="16">
        <v>1</v>
      </c>
      <c r="H44" s="16">
        <v>1</v>
      </c>
      <c r="I44" s="54" t="s">
        <v>8</v>
      </c>
      <c r="J44" s="54" t="s">
        <v>8</v>
      </c>
      <c r="K44" s="156">
        <v>3</v>
      </c>
      <c r="L44" s="156">
        <f>1+0</f>
        <v>1</v>
      </c>
      <c r="M44" s="156">
        <v>1</v>
      </c>
      <c r="N44" s="16">
        <f>1+0</f>
        <v>1</v>
      </c>
      <c r="O44" s="62"/>
      <c r="P44" s="62"/>
    </row>
    <row r="45" spans="4:16" ht="12" customHeight="1">
      <c r="D45" s="6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62"/>
      <c r="P45" s="62"/>
    </row>
    <row r="46" spans="1:29" s="14" customFormat="1" ht="12" customHeight="1">
      <c r="A46" s="916" t="s">
        <v>10</v>
      </c>
      <c r="B46" s="916"/>
      <c r="C46" s="916"/>
      <c r="D46" s="199"/>
      <c r="E46" s="72">
        <v>24</v>
      </c>
      <c r="F46" s="73">
        <v>1</v>
      </c>
      <c r="G46" s="73">
        <v>60</v>
      </c>
      <c r="H46" s="73">
        <v>17</v>
      </c>
      <c r="I46" s="73">
        <v>24</v>
      </c>
      <c r="J46" s="73">
        <v>20</v>
      </c>
      <c r="K46" s="164">
        <v>30</v>
      </c>
      <c r="L46" s="156">
        <f>0+2</f>
        <v>2</v>
      </c>
      <c r="M46" s="164">
        <v>4</v>
      </c>
      <c r="N46" s="73">
        <v>25</v>
      </c>
      <c r="O46" s="67"/>
      <c r="P46" s="62"/>
      <c r="Q46" s="2"/>
      <c r="R46" s="2"/>
      <c r="S46" s="2"/>
      <c r="T46" s="2"/>
      <c r="U46" s="2"/>
      <c r="V46" s="2"/>
      <c r="W46" s="2"/>
      <c r="X46" s="2"/>
      <c r="Y46" s="2"/>
      <c r="Z46" s="2"/>
      <c r="AC46" s="2"/>
    </row>
    <row r="47" spans="2:30" s="12" customFormat="1" ht="7.5" customHeight="1">
      <c r="B47" s="162"/>
      <c r="D47" s="15"/>
      <c r="E47" s="37"/>
      <c r="F47" s="16"/>
      <c r="G47" s="16"/>
      <c r="H47" s="16"/>
      <c r="I47" s="16"/>
      <c r="J47" s="16"/>
      <c r="K47" s="156"/>
      <c r="L47" s="16"/>
      <c r="M47" s="156"/>
      <c r="N47" s="16"/>
      <c r="O47" s="62"/>
      <c r="P47" s="62"/>
      <c r="Q47" s="2"/>
      <c r="R47" s="2"/>
      <c r="S47" s="2"/>
      <c r="T47" s="2"/>
      <c r="U47" s="2"/>
      <c r="V47" s="2"/>
      <c r="W47" s="2"/>
      <c r="X47" s="2"/>
      <c r="Y47" s="2"/>
      <c r="Z47" s="2"/>
      <c r="AC47" s="2"/>
      <c r="AD47" s="14"/>
    </row>
    <row r="48" spans="1:30" s="12" customFormat="1" ht="12" customHeight="1">
      <c r="A48" s="162" t="s">
        <v>51</v>
      </c>
      <c r="D48" s="15"/>
      <c r="E48" s="37"/>
      <c r="F48" s="16"/>
      <c r="G48" s="16"/>
      <c r="H48" s="16"/>
      <c r="I48" s="16"/>
      <c r="J48" s="16"/>
      <c r="K48" s="156"/>
      <c r="L48" s="16"/>
      <c r="M48" s="156"/>
      <c r="N48" s="16"/>
      <c r="O48" s="62"/>
      <c r="P48" s="6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C48" s="2"/>
      <c r="AD48" s="14"/>
    </row>
    <row r="49" spans="2:30" s="12" customFormat="1" ht="4.5" customHeight="1">
      <c r="B49" s="162"/>
      <c r="D49" s="15"/>
      <c r="E49" s="37"/>
      <c r="F49" s="16"/>
      <c r="G49" s="16"/>
      <c r="H49" s="16"/>
      <c r="I49" s="16"/>
      <c r="J49" s="16"/>
      <c r="K49" s="156"/>
      <c r="L49" s="16"/>
      <c r="M49" s="156"/>
      <c r="N49" s="16"/>
      <c r="O49" s="62"/>
      <c r="P49" s="62"/>
      <c r="Q49" s="2"/>
      <c r="R49" s="2"/>
      <c r="S49" s="2"/>
      <c r="T49" s="2"/>
      <c r="U49" s="2"/>
      <c r="V49" s="2"/>
      <c r="W49" s="2"/>
      <c r="X49" s="2"/>
      <c r="Y49" s="2"/>
      <c r="Z49" s="2"/>
      <c r="AC49" s="2"/>
      <c r="AD49" s="14"/>
    </row>
    <row r="50" spans="2:16" ht="12" customHeight="1">
      <c r="B50" s="915" t="s">
        <v>308</v>
      </c>
      <c r="C50" s="915"/>
      <c r="D50" s="64"/>
      <c r="E50" s="54" t="s">
        <v>8</v>
      </c>
      <c r="F50" s="54" t="s">
        <v>8</v>
      </c>
      <c r="G50" s="54" t="s">
        <v>8</v>
      </c>
      <c r="H50" s="54" t="s">
        <v>8</v>
      </c>
      <c r="I50" s="16">
        <v>1</v>
      </c>
      <c r="J50" s="156">
        <v>2</v>
      </c>
      <c r="K50" s="156">
        <v>2</v>
      </c>
      <c r="L50" s="54" t="s">
        <v>8</v>
      </c>
      <c r="M50" s="54" t="s">
        <v>8</v>
      </c>
      <c r="N50" s="16">
        <f>1+0</f>
        <v>1</v>
      </c>
      <c r="O50" s="62"/>
      <c r="P50" s="62"/>
    </row>
    <row r="51" spans="2:16" ht="12" customHeight="1">
      <c r="B51" s="915" t="s">
        <v>309</v>
      </c>
      <c r="C51" s="915"/>
      <c r="D51" s="64"/>
      <c r="E51" s="126">
        <v>1</v>
      </c>
      <c r="F51" s="54" t="s">
        <v>8</v>
      </c>
      <c r="G51" s="16">
        <v>1</v>
      </c>
      <c r="H51" s="16">
        <v>1</v>
      </c>
      <c r="I51" s="156">
        <v>1</v>
      </c>
      <c r="J51" s="54" t="s">
        <v>8</v>
      </c>
      <c r="K51" s="54" t="s">
        <v>8</v>
      </c>
      <c r="L51" s="54" t="s">
        <v>8</v>
      </c>
      <c r="M51" s="54" t="s">
        <v>8</v>
      </c>
      <c r="N51" s="16">
        <f>2+0</f>
        <v>2</v>
      </c>
      <c r="O51" s="152"/>
      <c r="P51" s="62"/>
    </row>
    <row r="52" spans="2:16" ht="12" customHeight="1">
      <c r="B52" s="915" t="s">
        <v>310</v>
      </c>
      <c r="C52" s="915"/>
      <c r="D52" s="64"/>
      <c r="E52" s="54" t="s">
        <v>8</v>
      </c>
      <c r="F52" s="54" t="s">
        <v>8</v>
      </c>
      <c r="G52" s="156">
        <v>1</v>
      </c>
      <c r="H52" s="16">
        <v>2</v>
      </c>
      <c r="I52" s="16">
        <v>2</v>
      </c>
      <c r="J52" s="156">
        <v>3</v>
      </c>
      <c r="K52" s="54" t="s">
        <v>8</v>
      </c>
      <c r="L52" s="54" t="s">
        <v>8</v>
      </c>
      <c r="M52" s="54" t="s">
        <v>8</v>
      </c>
      <c r="N52" s="16">
        <f>2+1</f>
        <v>3</v>
      </c>
      <c r="O52" s="62"/>
      <c r="P52" s="62"/>
    </row>
    <row r="53" spans="2:16" ht="12" customHeight="1">
      <c r="B53" s="158"/>
      <c r="C53" s="6"/>
      <c r="D53" s="64"/>
      <c r="E53" s="37"/>
      <c r="F53" s="16"/>
      <c r="G53" s="16"/>
      <c r="H53" s="16"/>
      <c r="I53" s="16"/>
      <c r="J53" s="16"/>
      <c r="K53" s="156"/>
      <c r="L53" s="16"/>
      <c r="M53" s="156"/>
      <c r="N53" s="16"/>
      <c r="O53" s="62"/>
      <c r="P53" s="62"/>
    </row>
    <row r="54" spans="2:16" ht="12" customHeight="1">
      <c r="B54" s="158" t="s">
        <v>50</v>
      </c>
      <c r="C54" s="6"/>
      <c r="D54" s="64"/>
      <c r="E54" s="37"/>
      <c r="F54" s="16"/>
      <c r="G54" s="16"/>
      <c r="H54" s="16"/>
      <c r="I54" s="16"/>
      <c r="J54" s="16"/>
      <c r="K54" s="156"/>
      <c r="L54" s="16"/>
      <c r="M54" s="156"/>
      <c r="N54" s="16"/>
      <c r="O54" s="62"/>
      <c r="P54" s="62"/>
    </row>
    <row r="55" spans="2:16" ht="12" customHeight="1">
      <c r="B55" s="158"/>
      <c r="C55" s="6"/>
      <c r="D55" s="64"/>
      <c r="E55" s="37"/>
      <c r="F55" s="16"/>
      <c r="G55" s="16"/>
      <c r="H55" s="16"/>
      <c r="I55" s="16"/>
      <c r="J55" s="16"/>
      <c r="K55" s="156"/>
      <c r="L55" s="16"/>
      <c r="M55" s="156"/>
      <c r="N55" s="16"/>
      <c r="O55" s="62"/>
      <c r="P55" s="62"/>
    </row>
    <row r="56" spans="2:16" ht="12" customHeight="1">
      <c r="B56" s="915" t="s">
        <v>311</v>
      </c>
      <c r="C56" s="915"/>
      <c r="D56" s="64"/>
      <c r="E56" s="37">
        <v>2</v>
      </c>
      <c r="F56" s="54" t="s">
        <v>8</v>
      </c>
      <c r="G56" s="16">
        <v>3</v>
      </c>
      <c r="H56" s="16">
        <v>2</v>
      </c>
      <c r="I56" s="54" t="s">
        <v>8</v>
      </c>
      <c r="J56" s="54" t="s">
        <v>8</v>
      </c>
      <c r="K56" s="156">
        <v>3</v>
      </c>
      <c r="L56" s="54" t="s">
        <v>8</v>
      </c>
      <c r="M56" s="54" t="s">
        <v>8</v>
      </c>
      <c r="N56" s="16">
        <v>2</v>
      </c>
      <c r="O56" s="62"/>
      <c r="P56" s="62"/>
    </row>
    <row r="57" spans="2:16" ht="12" customHeight="1">
      <c r="B57" s="915" t="s">
        <v>312</v>
      </c>
      <c r="C57" s="915"/>
      <c r="D57" s="64"/>
      <c r="E57" s="37">
        <v>2</v>
      </c>
      <c r="F57" s="54" t="s">
        <v>8</v>
      </c>
      <c r="G57" s="16">
        <v>2</v>
      </c>
      <c r="H57" s="54" t="s">
        <v>8</v>
      </c>
      <c r="I57" s="16">
        <v>4</v>
      </c>
      <c r="J57" s="156">
        <v>3</v>
      </c>
      <c r="K57" s="54" t="s">
        <v>8</v>
      </c>
      <c r="L57" s="54" t="s">
        <v>8</v>
      </c>
      <c r="M57" s="54" t="s">
        <v>8</v>
      </c>
      <c r="N57" s="156">
        <f>3+0</f>
        <v>3</v>
      </c>
      <c r="O57" s="62" t="s">
        <v>420</v>
      </c>
      <c r="P57" s="62" t="s">
        <v>261</v>
      </c>
    </row>
    <row r="58" spans="2:16" ht="12" customHeight="1">
      <c r="B58" s="915" t="s">
        <v>313</v>
      </c>
      <c r="C58" s="915"/>
      <c r="D58" s="64"/>
      <c r="E58" s="37">
        <v>2</v>
      </c>
      <c r="F58" s="16">
        <v>1</v>
      </c>
      <c r="G58" s="16">
        <v>3</v>
      </c>
      <c r="H58" s="54" t="s">
        <v>8</v>
      </c>
      <c r="I58" s="54" t="s">
        <v>8</v>
      </c>
      <c r="J58" s="16">
        <v>2</v>
      </c>
      <c r="K58" s="156">
        <v>1</v>
      </c>
      <c r="L58" s="156">
        <f>0+2</f>
        <v>2</v>
      </c>
      <c r="M58" s="156">
        <v>1</v>
      </c>
      <c r="N58" s="16">
        <f>3+0</f>
        <v>3</v>
      </c>
      <c r="O58" s="62"/>
      <c r="P58" s="62"/>
    </row>
    <row r="59" spans="2:16" ht="12" customHeight="1">
      <c r="B59" s="915" t="s">
        <v>308</v>
      </c>
      <c r="C59" s="915"/>
      <c r="D59" s="64"/>
      <c r="E59" s="37">
        <v>1</v>
      </c>
      <c r="F59" s="54" t="s">
        <v>8</v>
      </c>
      <c r="G59" s="16">
        <v>3</v>
      </c>
      <c r="H59" s="16">
        <v>1</v>
      </c>
      <c r="I59" s="16">
        <v>3</v>
      </c>
      <c r="J59" s="16">
        <v>1</v>
      </c>
      <c r="K59" s="156">
        <v>5</v>
      </c>
      <c r="L59" s="54" t="s">
        <v>8</v>
      </c>
      <c r="M59" s="54" t="s">
        <v>8</v>
      </c>
      <c r="N59" s="16">
        <v>3</v>
      </c>
      <c r="O59" s="62"/>
      <c r="P59" s="62"/>
    </row>
    <row r="60" spans="2:16" ht="12" customHeight="1">
      <c r="B60" s="915" t="s">
        <v>309</v>
      </c>
      <c r="C60" s="915"/>
      <c r="D60" s="64"/>
      <c r="E60" s="37">
        <v>4</v>
      </c>
      <c r="F60" s="54" t="s">
        <v>8</v>
      </c>
      <c r="G60" s="16">
        <v>6</v>
      </c>
      <c r="H60" s="16">
        <v>7</v>
      </c>
      <c r="I60" s="16">
        <v>7</v>
      </c>
      <c r="J60" s="156">
        <v>3</v>
      </c>
      <c r="K60" s="156">
        <v>7</v>
      </c>
      <c r="L60" s="54" t="s">
        <v>8</v>
      </c>
      <c r="M60" s="156">
        <v>1</v>
      </c>
      <c r="N60" s="16">
        <f>2+1</f>
        <v>3</v>
      </c>
      <c r="O60" s="62"/>
      <c r="P60" s="62"/>
    </row>
    <row r="61" spans="2:16" ht="12" customHeight="1">
      <c r="B61" s="915" t="s">
        <v>314</v>
      </c>
      <c r="C61" s="915"/>
      <c r="D61" s="64"/>
      <c r="E61" s="37">
        <v>4</v>
      </c>
      <c r="F61" s="54" t="s">
        <v>8</v>
      </c>
      <c r="G61" s="16">
        <v>3</v>
      </c>
      <c r="H61" s="16">
        <v>3</v>
      </c>
      <c r="I61" s="16">
        <v>2</v>
      </c>
      <c r="J61" s="54" t="s">
        <v>8</v>
      </c>
      <c r="K61" s="156">
        <v>9</v>
      </c>
      <c r="L61" s="54" t="s">
        <v>8</v>
      </c>
      <c r="M61" s="54" t="s">
        <v>8</v>
      </c>
      <c r="N61" s="16">
        <v>1</v>
      </c>
      <c r="O61" s="62"/>
      <c r="P61" s="62"/>
    </row>
    <row r="62" spans="2:16" ht="12" customHeight="1">
      <c r="B62" s="915" t="s">
        <v>315</v>
      </c>
      <c r="C62" s="915"/>
      <c r="D62" s="64"/>
      <c r="E62" s="37">
        <v>3</v>
      </c>
      <c r="F62" s="54" t="s">
        <v>8</v>
      </c>
      <c r="G62" s="16">
        <v>20</v>
      </c>
      <c r="H62" s="54" t="s">
        <v>8</v>
      </c>
      <c r="I62" s="16">
        <v>3</v>
      </c>
      <c r="J62" s="156">
        <v>3</v>
      </c>
      <c r="K62" s="156">
        <v>2</v>
      </c>
      <c r="L62" s="54" t="s">
        <v>8</v>
      </c>
      <c r="M62" s="156">
        <v>1</v>
      </c>
      <c r="N62" s="16">
        <f>1+1</f>
        <v>2</v>
      </c>
      <c r="O62" s="62" t="s">
        <v>489</v>
      </c>
      <c r="P62" s="62"/>
    </row>
    <row r="63" spans="2:16" ht="12" customHeight="1">
      <c r="B63" s="915" t="s">
        <v>316</v>
      </c>
      <c r="C63" s="915"/>
      <c r="D63" s="64"/>
      <c r="E63" s="37">
        <v>5</v>
      </c>
      <c r="F63" s="54" t="s">
        <v>8</v>
      </c>
      <c r="G63" s="16">
        <v>2</v>
      </c>
      <c r="H63" s="54" t="s">
        <v>8</v>
      </c>
      <c r="I63" s="54" t="s">
        <v>8</v>
      </c>
      <c r="J63" s="16">
        <v>3</v>
      </c>
      <c r="K63" s="54" t="s">
        <v>8</v>
      </c>
      <c r="L63" s="54" t="s">
        <v>8</v>
      </c>
      <c r="M63" s="54" t="s">
        <v>8</v>
      </c>
      <c r="N63" s="156">
        <v>1</v>
      </c>
      <c r="O63" s="62"/>
      <c r="P63" s="62"/>
    </row>
    <row r="64" spans="2:16" ht="12" customHeight="1">
      <c r="B64" s="915" t="s">
        <v>317</v>
      </c>
      <c r="C64" s="915"/>
      <c r="D64" s="64"/>
      <c r="E64" s="54" t="s">
        <v>8</v>
      </c>
      <c r="F64" s="54" t="s">
        <v>8</v>
      </c>
      <c r="G64" s="16">
        <v>16</v>
      </c>
      <c r="H64" s="16">
        <v>1</v>
      </c>
      <c r="I64" s="16">
        <v>1</v>
      </c>
      <c r="J64" s="54" t="s">
        <v>8</v>
      </c>
      <c r="K64" s="156">
        <v>1</v>
      </c>
      <c r="L64" s="54" t="s">
        <v>8</v>
      </c>
      <c r="M64" s="156">
        <v>1</v>
      </c>
      <c r="N64" s="16">
        <f>1+0</f>
        <v>1</v>
      </c>
      <c r="O64" s="7"/>
      <c r="P64" s="62"/>
    </row>
    <row r="65" spans="1:15" ht="11.25" customHeight="1">
      <c r="A65" s="158" t="s">
        <v>7</v>
      </c>
      <c r="B65" s="158"/>
      <c r="C65" s="8"/>
      <c r="D65" s="8"/>
      <c r="E65" s="8"/>
      <c r="F65" s="8"/>
      <c r="G65" s="8"/>
      <c r="H65" s="8"/>
      <c r="I65" s="8"/>
      <c r="J65" s="8"/>
      <c r="K65" s="8"/>
      <c r="L65" s="31"/>
      <c r="M65" s="8"/>
      <c r="N65" s="8"/>
      <c r="O65" s="133"/>
    </row>
    <row r="66" spans="1:14" ht="33.75" customHeight="1">
      <c r="A66" s="924" t="s">
        <v>525</v>
      </c>
      <c r="B66" s="924"/>
      <c r="C66" s="924"/>
      <c r="D66" s="924"/>
      <c r="E66" s="924"/>
      <c r="F66" s="924"/>
      <c r="G66" s="924"/>
      <c r="H66" s="924"/>
      <c r="I66" s="924"/>
      <c r="J66" s="924"/>
      <c r="K66" s="924"/>
      <c r="L66" s="924"/>
      <c r="M66" s="924"/>
      <c r="N66" s="924"/>
    </row>
    <row r="67" spans="1:14" ht="12" customHeight="1">
      <c r="A67" s="8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</row>
    <row r="68" spans="1:14" ht="11.25" customHeight="1">
      <c r="A68" s="8"/>
      <c r="B68" s="158"/>
      <c r="C68" s="8"/>
      <c r="D68" s="8"/>
      <c r="E68" s="8"/>
      <c r="F68" s="8"/>
      <c r="G68" s="8"/>
      <c r="H68" s="71"/>
      <c r="I68" s="8"/>
      <c r="J68" s="8"/>
      <c r="K68" s="8"/>
      <c r="L68" s="8"/>
      <c r="M68" s="8"/>
      <c r="N68" s="8"/>
    </row>
    <row r="69" spans="1:14" ht="11.25">
      <c r="A69" s="8"/>
      <c r="B69" s="15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1.25" customHeight="1">
      <c r="A70" s="8"/>
      <c r="B70" s="15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1.25">
      <c r="A71" s="8"/>
      <c r="B71" s="15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1.25">
      <c r="A72" s="8"/>
      <c r="B72" s="15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1.25">
      <c r="A73" s="8"/>
      <c r="B73" s="15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1.25">
      <c r="A74" s="8"/>
      <c r="B74" s="15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1.25">
      <c r="A75" s="8"/>
      <c r="B75" s="15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1.25">
      <c r="A76" s="8"/>
      <c r="B76" s="15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1.25">
      <c r="A77" s="8"/>
      <c r="B77" s="15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1.25">
      <c r="A78" s="8"/>
      <c r="B78" s="15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1.25">
      <c r="A79" s="8"/>
      <c r="B79" s="15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1.25">
      <c r="A80" s="8"/>
      <c r="B80" s="15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1.25">
      <c r="A81" s="8"/>
      <c r="B81" s="15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1.25">
      <c r="A82" s="8"/>
      <c r="B82" s="15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1.25">
      <c r="A83" s="8"/>
      <c r="B83" s="15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1.25">
      <c r="A84" s="8"/>
      <c r="B84" s="15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1.25">
      <c r="A85" s="8"/>
      <c r="B85" s="15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1.25">
      <c r="A86" s="8"/>
      <c r="B86" s="15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1.25">
      <c r="A87" s="8"/>
      <c r="B87" s="15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1.25">
      <c r="A88" s="8"/>
      <c r="B88" s="15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1.25">
      <c r="A89" s="8"/>
      <c r="B89" s="15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1.25">
      <c r="A90" s="8"/>
      <c r="B90" s="15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1.25">
      <c r="A91" s="8"/>
      <c r="B91" s="15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1.25">
      <c r="A92" s="8"/>
      <c r="B92" s="15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1.25">
      <c r="A93" s="8"/>
      <c r="B93" s="15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1.25">
      <c r="A94" s="8"/>
      <c r="B94" s="15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1.25">
      <c r="A95" s="8"/>
      <c r="B95" s="15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1.25">
      <c r="A96" s="8"/>
      <c r="B96" s="15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1.25">
      <c r="A97" s="8"/>
      <c r="B97" s="15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1.25">
      <c r="A98" s="8"/>
      <c r="B98" s="15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1.25">
      <c r="A99" s="8"/>
      <c r="B99" s="15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1.25">
      <c r="A100" s="8"/>
      <c r="B100" s="15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1.25">
      <c r="A101" s="8"/>
      <c r="B101" s="15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1.25">
      <c r="A102" s="8"/>
      <c r="B102" s="15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1.25">
      <c r="A103" s="8"/>
      <c r="B103" s="15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1.25">
      <c r="A104" s="8"/>
      <c r="B104" s="15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1.25">
      <c r="A105" s="8"/>
      <c r="B105" s="15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1.25">
      <c r="A106" s="8"/>
      <c r="B106" s="15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1.25">
      <c r="A107" s="8"/>
      <c r="B107" s="15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1.25">
      <c r="A108" s="8"/>
      <c r="B108" s="15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1.25">
      <c r="A109" s="8"/>
      <c r="B109" s="15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1.25">
      <c r="A110" s="8"/>
      <c r="B110" s="15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1.25">
      <c r="A111" s="8"/>
      <c r="B111" s="15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1.25">
      <c r="A112" s="8"/>
      <c r="B112" s="15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1.25">
      <c r="A113" s="8"/>
      <c r="B113" s="15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1.25">
      <c r="A114" s="8"/>
      <c r="B114" s="15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1.25">
      <c r="A115" s="8"/>
      <c r="B115" s="15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1.25">
      <c r="A116" s="8"/>
      <c r="B116" s="15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1.25">
      <c r="A117" s="8"/>
      <c r="B117" s="15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1.25">
      <c r="A118" s="8"/>
      <c r="B118" s="15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1.25">
      <c r="A119" s="8"/>
      <c r="B119" s="15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1.25">
      <c r="A120" s="8"/>
      <c r="B120" s="15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1.25">
      <c r="A121" s="8"/>
      <c r="B121" s="15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1.25">
      <c r="A122" s="8"/>
      <c r="B122" s="15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1.25">
      <c r="A123" s="8"/>
      <c r="B123" s="15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1.25">
      <c r="A124" s="8"/>
      <c r="B124" s="15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1.25">
      <c r="A125" s="8"/>
      <c r="B125" s="15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1.25">
      <c r="A126" s="8"/>
      <c r="B126" s="15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1.25">
      <c r="A127" s="8"/>
      <c r="B127" s="15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1.25">
      <c r="A128" s="8"/>
      <c r="B128" s="15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1.25">
      <c r="A129" s="8"/>
      <c r="B129" s="15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1.25">
      <c r="A130" s="8"/>
      <c r="B130" s="15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1.25">
      <c r="A131" s="8"/>
      <c r="B131" s="15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1.25">
      <c r="A132" s="8"/>
      <c r="B132" s="15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1.25">
      <c r="A133" s="8"/>
      <c r="B133" s="15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1.25">
      <c r="A134" s="8"/>
      <c r="B134" s="15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1.25">
      <c r="A135" s="8"/>
      <c r="B135" s="15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1.25">
      <c r="A136" s="8"/>
      <c r="B136" s="15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1.25">
      <c r="A137" s="8"/>
      <c r="B137" s="15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1.25">
      <c r="A138" s="8"/>
      <c r="B138" s="15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1.25">
      <c r="A139" s="8"/>
      <c r="B139" s="15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1.25">
      <c r="A140" s="8"/>
      <c r="B140" s="15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1.25">
      <c r="A141" s="8"/>
      <c r="B141" s="15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1.25">
      <c r="A142" s="8"/>
      <c r="B142" s="15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1.25">
      <c r="A143" s="8"/>
      <c r="B143" s="15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1.25">
      <c r="A144" s="8"/>
      <c r="B144" s="15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1.25">
      <c r="A145" s="8"/>
      <c r="B145" s="15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1.25">
      <c r="A146" s="8"/>
      <c r="B146" s="15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1.25">
      <c r="A147" s="8"/>
      <c r="B147" s="15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1.25">
      <c r="A148" s="8"/>
      <c r="B148" s="15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1.25">
      <c r="A149" s="8"/>
      <c r="B149" s="15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1.25">
      <c r="A150" s="8"/>
      <c r="B150" s="15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1.25">
      <c r="A151" s="8"/>
      <c r="B151" s="15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1.25">
      <c r="A152" s="8"/>
      <c r="B152" s="15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1.25">
      <c r="A153" s="8"/>
      <c r="B153" s="15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1.25">
      <c r="A154" s="8"/>
      <c r="B154" s="15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1.25">
      <c r="A155" s="8"/>
      <c r="B155" s="15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1.25">
      <c r="A156" s="8"/>
      <c r="B156" s="15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1.25">
      <c r="A157" s="8"/>
      <c r="B157" s="15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1.25">
      <c r="A158" s="8"/>
      <c r="B158" s="15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1.25">
      <c r="A159" s="8"/>
      <c r="B159" s="15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1.25">
      <c r="A160" s="8"/>
      <c r="B160" s="15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1.25">
      <c r="A161" s="8"/>
      <c r="B161" s="15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1.25">
      <c r="A162" s="8"/>
      <c r="B162" s="15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1.25">
      <c r="A163" s="8"/>
      <c r="B163" s="15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1.25">
      <c r="A164" s="8"/>
      <c r="B164" s="15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1.25">
      <c r="A165" s="8"/>
      <c r="B165" s="15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1.25">
      <c r="A166" s="8"/>
      <c r="B166" s="15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1.25">
      <c r="A167" s="8"/>
      <c r="B167" s="15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1.25">
      <c r="A168" s="8"/>
      <c r="B168" s="15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1.25">
      <c r="A169" s="8"/>
      <c r="B169" s="15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1.25">
      <c r="A170" s="8"/>
      <c r="B170" s="15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1.25">
      <c r="A171" s="8"/>
      <c r="B171" s="15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1.25">
      <c r="A172" s="8"/>
      <c r="B172" s="15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1.25">
      <c r="A173" s="8"/>
      <c r="B173" s="15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1.25">
      <c r="A174" s="8"/>
      <c r="B174" s="15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1.25">
      <c r="A175" s="8"/>
      <c r="B175" s="15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1.25">
      <c r="A176" s="8"/>
      <c r="B176" s="15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1.25">
      <c r="A177" s="8"/>
      <c r="B177" s="15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1.25">
      <c r="A178" s="8"/>
      <c r="B178" s="15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1.25">
      <c r="A179" s="8"/>
      <c r="B179" s="15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1.25">
      <c r="A180" s="8"/>
      <c r="B180" s="15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1.25">
      <c r="A181" s="8"/>
      <c r="B181" s="15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1.25">
      <c r="A182" s="8"/>
      <c r="B182" s="15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1.25">
      <c r="A183" s="8"/>
      <c r="B183" s="15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1.25">
      <c r="A184" s="8"/>
      <c r="B184" s="15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1.25">
      <c r="A185" s="8"/>
      <c r="B185" s="15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1.25">
      <c r="A186" s="8"/>
      <c r="B186" s="15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1.25">
      <c r="A187" s="8"/>
      <c r="B187" s="15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1.25">
      <c r="A188" s="8"/>
      <c r="B188" s="15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1.25">
      <c r="A189" s="8"/>
      <c r="B189" s="15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1.25">
      <c r="A190" s="8"/>
      <c r="B190" s="15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1.25">
      <c r="A191" s="8"/>
      <c r="B191" s="15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1.25">
      <c r="A192" s="8"/>
      <c r="B192" s="15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1.25">
      <c r="A193" s="8"/>
      <c r="B193" s="15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1.25">
      <c r="A194" s="8"/>
      <c r="B194" s="15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1.25">
      <c r="A195" s="8"/>
      <c r="B195" s="15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1.25">
      <c r="A196" s="8"/>
      <c r="B196" s="15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1.25">
      <c r="A197" s="8"/>
      <c r="B197" s="15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1.25">
      <c r="A198" s="8"/>
      <c r="B198" s="15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1.25">
      <c r="A199" s="8"/>
      <c r="B199" s="15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1.25">
      <c r="A200" s="8"/>
      <c r="B200" s="15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1.25">
      <c r="A201" s="8"/>
      <c r="B201" s="15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1.25">
      <c r="A202" s="8"/>
      <c r="B202" s="15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1.25">
      <c r="A203" s="8"/>
      <c r="B203" s="15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1.25">
      <c r="A204" s="8"/>
      <c r="B204" s="15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1.25">
      <c r="A205" s="8"/>
      <c r="B205" s="15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1.25">
      <c r="A206" s="8"/>
      <c r="B206" s="15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1.25">
      <c r="A207" s="8"/>
      <c r="B207" s="15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1.25">
      <c r="A208" s="8"/>
      <c r="B208" s="15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1.25">
      <c r="A209" s="8"/>
      <c r="B209" s="15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1.25">
      <c r="A210" s="8"/>
      <c r="B210" s="15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1.25">
      <c r="A211" s="8"/>
      <c r="B211" s="15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1.25">
      <c r="A212" s="8"/>
      <c r="B212" s="15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1.25">
      <c r="A213" s="8"/>
      <c r="B213" s="15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1.25">
      <c r="A214" s="8"/>
      <c r="B214" s="15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1.25">
      <c r="A215" s="8"/>
      <c r="B215" s="15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1.25">
      <c r="A216" s="8"/>
      <c r="B216" s="15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1.25">
      <c r="A217" s="8"/>
      <c r="B217" s="15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1.25">
      <c r="A218" s="8"/>
      <c r="B218" s="15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1.25">
      <c r="A219" s="8"/>
      <c r="B219" s="15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1.25">
      <c r="A220" s="8"/>
      <c r="B220" s="15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1.25">
      <c r="A221" s="8"/>
      <c r="B221" s="15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1.25">
      <c r="A222" s="8"/>
      <c r="B222" s="15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1.25">
      <c r="A223" s="8"/>
      <c r="B223" s="15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1.25">
      <c r="A224" s="8"/>
      <c r="B224" s="15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1.25">
      <c r="A225" s="8"/>
      <c r="B225" s="15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1.25">
      <c r="A226" s="8"/>
      <c r="B226" s="15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1.25">
      <c r="A227" s="8"/>
      <c r="B227" s="15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1.25">
      <c r="A228" s="8"/>
      <c r="B228" s="15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1.25">
      <c r="A229" s="8"/>
      <c r="B229" s="15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1.25">
      <c r="A230" s="8"/>
      <c r="B230" s="15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1.25">
      <c r="A231" s="8"/>
      <c r="B231" s="15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1.25">
      <c r="A232" s="8"/>
      <c r="B232" s="15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1.25">
      <c r="A233" s="8"/>
      <c r="B233" s="15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1.25">
      <c r="A234" s="8"/>
      <c r="B234" s="15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1.25">
      <c r="A235" s="8"/>
      <c r="B235" s="15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1.25">
      <c r="A236" s="8"/>
      <c r="B236" s="15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1.25">
      <c r="A237" s="8"/>
      <c r="B237" s="15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1.25">
      <c r="A238" s="8"/>
      <c r="B238" s="15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1.25">
      <c r="A239" s="8"/>
      <c r="B239" s="15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1.25">
      <c r="A240" s="8"/>
      <c r="B240" s="15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1.25">
      <c r="A241" s="8"/>
      <c r="B241" s="15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1.25">
      <c r="A242" s="8"/>
      <c r="B242" s="15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1.25">
      <c r="A243" s="8"/>
      <c r="B243" s="15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1.25">
      <c r="A244" s="8"/>
      <c r="B244" s="15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1.25">
      <c r="A245" s="8"/>
      <c r="B245" s="15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1.25">
      <c r="A246" s="8"/>
      <c r="B246" s="15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1.25">
      <c r="A247" s="8"/>
      <c r="B247" s="15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1.25">
      <c r="A248" s="8"/>
      <c r="B248" s="15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1.25">
      <c r="A249" s="8"/>
      <c r="B249" s="15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1.25">
      <c r="A250" s="8"/>
      <c r="B250" s="15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1.25">
      <c r="A251" s="8"/>
      <c r="B251" s="15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1.25">
      <c r="A252" s="8"/>
      <c r="B252" s="15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1.25">
      <c r="A253" s="8"/>
      <c r="B253" s="15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1.25">
      <c r="A254" s="8"/>
      <c r="B254" s="15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1.25">
      <c r="A255" s="8"/>
      <c r="B255" s="15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1.25">
      <c r="A256" s="8"/>
      <c r="B256" s="15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1.25">
      <c r="A257" s="8"/>
      <c r="B257" s="15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1.25">
      <c r="A258" s="8"/>
      <c r="B258" s="15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1.25">
      <c r="A259" s="8"/>
      <c r="B259" s="15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1.25">
      <c r="A260" s="8"/>
      <c r="B260" s="15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1.25">
      <c r="A261" s="8"/>
      <c r="B261" s="15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1.25">
      <c r="A262" s="8"/>
      <c r="B262" s="15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1.25">
      <c r="A263" s="8"/>
      <c r="B263" s="15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1.25">
      <c r="A264" s="8"/>
      <c r="B264" s="15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1.25">
      <c r="A265" s="8"/>
      <c r="B265" s="15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1.25">
      <c r="A266" s="8"/>
      <c r="B266" s="15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1.25">
      <c r="A267" s="8"/>
      <c r="B267" s="15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1.25">
      <c r="A268" s="8"/>
      <c r="B268" s="15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1.25">
      <c r="A269" s="8"/>
      <c r="B269" s="15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1.25">
      <c r="A270" s="8"/>
      <c r="B270" s="15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1.25">
      <c r="A271" s="8"/>
      <c r="B271" s="15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1.25">
      <c r="A272" s="8"/>
      <c r="B272" s="15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1.25">
      <c r="A273" s="8"/>
      <c r="B273" s="15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1.25">
      <c r="A274" s="8"/>
      <c r="B274" s="15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1.25">
      <c r="A275" s="8"/>
      <c r="B275" s="15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1.25">
      <c r="A276" s="8"/>
      <c r="B276" s="15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1.25">
      <c r="A277" s="8"/>
      <c r="B277" s="15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1.25">
      <c r="A278" s="8"/>
      <c r="B278" s="15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1.25">
      <c r="A279" s="8"/>
      <c r="B279" s="15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1.25">
      <c r="A280" s="8"/>
      <c r="B280" s="15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1.25">
      <c r="A281" s="8"/>
      <c r="B281" s="15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1.25">
      <c r="A282" s="8"/>
      <c r="B282" s="15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1.25">
      <c r="A283" s="8"/>
      <c r="B283" s="15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1.25">
      <c r="A284" s="8"/>
      <c r="B284" s="15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1.25">
      <c r="A285" s="8"/>
      <c r="B285" s="15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1.25">
      <c r="A286" s="8"/>
      <c r="B286" s="15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1.25">
      <c r="A287" s="8"/>
      <c r="B287" s="15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1.25">
      <c r="A288" s="8"/>
      <c r="B288" s="15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1.25">
      <c r="A289" s="8"/>
      <c r="B289" s="15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1.25">
      <c r="A290" s="8"/>
      <c r="B290" s="15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1.25">
      <c r="A291" s="8"/>
      <c r="B291" s="15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1.25">
      <c r="A292" s="8"/>
      <c r="B292" s="15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1.25">
      <c r="A293" s="8"/>
      <c r="B293" s="15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1.25">
      <c r="A294" s="8"/>
      <c r="B294" s="15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1.25">
      <c r="A295" s="8"/>
      <c r="B295" s="15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1.25">
      <c r="A296" s="8"/>
      <c r="B296" s="15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1.25">
      <c r="A297" s="8"/>
      <c r="B297" s="15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1.25">
      <c r="A298" s="8"/>
      <c r="B298" s="15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1.25">
      <c r="A299" s="8"/>
      <c r="B299" s="15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1.25">
      <c r="A300" s="8"/>
      <c r="B300" s="15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1.25">
      <c r="A301" s="8"/>
      <c r="B301" s="15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1.25">
      <c r="A302" s="8"/>
      <c r="B302" s="15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1.25">
      <c r="A303" s="8"/>
      <c r="B303" s="15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1.25">
      <c r="A304" s="8"/>
      <c r="B304" s="15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11.25">
      <c r="A305" s="8"/>
      <c r="B305" s="15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11.25">
      <c r="A306" s="8"/>
      <c r="B306" s="15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11.25">
      <c r="A307" s="8"/>
      <c r="B307" s="15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11.25">
      <c r="A308" s="8"/>
      <c r="B308" s="15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11.25">
      <c r="A309" s="8"/>
      <c r="B309" s="15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1.25">
      <c r="A310" s="8"/>
      <c r="B310" s="15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11.25">
      <c r="A311" s="8"/>
      <c r="B311" s="15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11.25">
      <c r="A312" s="8"/>
      <c r="B312" s="15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11.25">
      <c r="A313" s="8"/>
      <c r="B313" s="15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11.25">
      <c r="A314" s="8"/>
      <c r="B314" s="15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11.25">
      <c r="A315" s="8"/>
      <c r="B315" s="15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11.25">
      <c r="A316" s="8"/>
      <c r="B316" s="15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11.25">
      <c r="A317" s="8"/>
      <c r="B317" s="15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11.25">
      <c r="A318" s="8"/>
      <c r="B318" s="15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11.25">
      <c r="A319" s="8"/>
      <c r="B319" s="15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1.25">
      <c r="A320" s="8"/>
      <c r="B320" s="15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11.25">
      <c r="A321" s="8"/>
      <c r="B321" s="15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11.25">
      <c r="A322" s="8"/>
      <c r="B322" s="15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11.25">
      <c r="A323" s="8"/>
      <c r="B323" s="15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11.25">
      <c r="A324" s="8"/>
      <c r="B324" s="15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11.25">
      <c r="A325" s="8"/>
      <c r="B325" s="15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1.25">
      <c r="A326" s="8"/>
      <c r="B326" s="15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1.25">
      <c r="A327" s="8"/>
      <c r="B327" s="15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1.25">
      <c r="A328" s="8"/>
      <c r="B328" s="15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11.25">
      <c r="A329" s="8"/>
      <c r="B329" s="15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11.25">
      <c r="A330" s="8"/>
      <c r="B330" s="15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11.25">
      <c r="A331" s="8"/>
      <c r="B331" s="15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11.25">
      <c r="A332" s="8"/>
      <c r="B332" s="15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1.25">
      <c r="A333" s="8"/>
      <c r="B333" s="15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11.25">
      <c r="A334" s="8"/>
      <c r="B334" s="15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11.25">
      <c r="A335" s="8"/>
      <c r="B335" s="15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11.25">
      <c r="A336" s="8"/>
      <c r="B336" s="15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11.25">
      <c r="A337" s="8"/>
      <c r="B337" s="15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11.25">
      <c r="A338" s="8"/>
      <c r="B338" s="15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11.25">
      <c r="A339" s="8"/>
      <c r="B339" s="15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11.25">
      <c r="A340" s="8"/>
      <c r="B340" s="15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11.25">
      <c r="A341" s="8"/>
      <c r="B341" s="15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11.25">
      <c r="A342" s="8"/>
      <c r="B342" s="15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11.25">
      <c r="A343" s="8"/>
      <c r="B343" s="15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11.25">
      <c r="A344" s="8"/>
      <c r="B344" s="15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11.25">
      <c r="A345" s="8"/>
      <c r="B345" s="15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11.25">
      <c r="A346" s="8"/>
      <c r="B346" s="15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11.25">
      <c r="A347" s="8"/>
      <c r="B347" s="15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11.25">
      <c r="A348" s="8"/>
      <c r="B348" s="15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11.25">
      <c r="A349" s="8"/>
      <c r="B349" s="15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11.25">
      <c r="A350" s="8"/>
      <c r="B350" s="15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11.25">
      <c r="A351" s="8"/>
      <c r="B351" s="15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11.25">
      <c r="A352" s="8"/>
      <c r="B352" s="15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11.25">
      <c r="A353" s="8"/>
      <c r="B353" s="15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11.25">
      <c r="A354" s="8"/>
      <c r="B354" s="15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11.25">
      <c r="A355" s="8"/>
      <c r="B355" s="15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11.25">
      <c r="A356" s="8"/>
      <c r="B356" s="15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11.25">
      <c r="A357" s="8"/>
      <c r="B357" s="15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11.25">
      <c r="A358" s="8"/>
      <c r="B358" s="15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11.25">
      <c r="A359" s="8"/>
      <c r="B359" s="15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11.25">
      <c r="A360" s="8"/>
      <c r="B360" s="15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11.25">
      <c r="A361" s="8"/>
      <c r="B361" s="15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11.25">
      <c r="A362" s="8"/>
      <c r="B362" s="15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11.25">
      <c r="A363" s="8"/>
      <c r="B363" s="15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11.25">
      <c r="A364" s="8"/>
      <c r="B364" s="15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11.25">
      <c r="A365" s="8"/>
      <c r="B365" s="15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11.25">
      <c r="A366" s="8"/>
      <c r="B366" s="15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11.25">
      <c r="A367" s="8"/>
      <c r="B367" s="15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11.25">
      <c r="A368" s="8"/>
      <c r="B368" s="15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11.25">
      <c r="A369" s="8"/>
      <c r="B369" s="15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11.25">
      <c r="A370" s="8"/>
      <c r="B370" s="15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11.25">
      <c r="A371" s="8"/>
      <c r="B371" s="15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11.25">
      <c r="A372" s="8"/>
      <c r="B372" s="15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11.25">
      <c r="A373" s="8"/>
      <c r="B373" s="15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11.25">
      <c r="A374" s="8"/>
      <c r="B374" s="15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11.25">
      <c r="A375" s="8"/>
      <c r="B375" s="15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11.25">
      <c r="A376" s="8"/>
      <c r="B376" s="15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11.25">
      <c r="A377" s="8"/>
      <c r="B377" s="15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11.25">
      <c r="A378" s="8"/>
      <c r="B378" s="15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11.25">
      <c r="A379" s="8"/>
      <c r="B379" s="15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1.25">
      <c r="A380" s="8"/>
      <c r="B380" s="15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11.25">
      <c r="A381" s="8"/>
      <c r="B381" s="15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11.25">
      <c r="A382" s="8"/>
      <c r="B382" s="15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11.25">
      <c r="A383" s="8"/>
      <c r="B383" s="15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11.25">
      <c r="A384" s="8"/>
      <c r="B384" s="15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11.25">
      <c r="A385" s="8"/>
      <c r="B385" s="15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11.25">
      <c r="A386" s="8"/>
      <c r="B386" s="15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11.25">
      <c r="A387" s="8"/>
      <c r="B387" s="15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11.25">
      <c r="A388" s="8"/>
      <c r="B388" s="15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11.25">
      <c r="A389" s="8"/>
      <c r="B389" s="15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11.25">
      <c r="A390" s="8"/>
      <c r="B390" s="15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11.25">
      <c r="A391" s="8"/>
      <c r="B391" s="15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11.25">
      <c r="A392" s="8"/>
      <c r="B392" s="15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11.25">
      <c r="A393" s="8"/>
      <c r="B393" s="15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11.25">
      <c r="A394" s="8"/>
      <c r="B394" s="15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11.25">
      <c r="A395" s="8"/>
      <c r="B395" s="15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11.25">
      <c r="A396" s="8"/>
      <c r="B396" s="15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11.25">
      <c r="A397" s="8"/>
      <c r="B397" s="15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11.25">
      <c r="A398" s="8"/>
      <c r="B398" s="15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11.25">
      <c r="A399" s="8"/>
      <c r="B399" s="15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11.25">
      <c r="A400" s="8"/>
      <c r="B400" s="15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11.25">
      <c r="A401" s="8"/>
      <c r="B401" s="15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11.25">
      <c r="A402" s="8"/>
      <c r="B402" s="15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11.25">
      <c r="A403" s="8"/>
      <c r="B403" s="15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11.25">
      <c r="A404" s="8"/>
      <c r="B404" s="15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11.25">
      <c r="A405" s="8"/>
      <c r="B405" s="15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11.25">
      <c r="A406" s="8"/>
      <c r="B406" s="15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11.25">
      <c r="A407" s="8"/>
      <c r="B407" s="15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11.25">
      <c r="A408" s="8"/>
      <c r="B408" s="15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11.25">
      <c r="A409" s="8"/>
      <c r="B409" s="15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11.25">
      <c r="A410" s="8"/>
      <c r="B410" s="15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11.25">
      <c r="A411" s="8"/>
      <c r="B411" s="15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11.25">
      <c r="A412" s="8"/>
      <c r="B412" s="15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11.25">
      <c r="A413" s="8"/>
      <c r="B413" s="15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1.25">
      <c r="A414" s="8"/>
      <c r="B414" s="15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1.25">
      <c r="A415" s="8"/>
      <c r="B415" s="15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11.25">
      <c r="A416" s="8"/>
      <c r="B416" s="15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11.25">
      <c r="A417" s="8"/>
      <c r="B417" s="15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11.25">
      <c r="A418" s="8"/>
      <c r="B418" s="15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11.25">
      <c r="A419" s="8"/>
      <c r="B419" s="15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11.25">
      <c r="A420" s="8"/>
      <c r="B420" s="15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11.25">
      <c r="A421" s="8"/>
      <c r="B421" s="15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11.25">
      <c r="A422" s="8"/>
      <c r="B422" s="15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11.25">
      <c r="A423" s="8"/>
      <c r="B423" s="15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11.25">
      <c r="A424" s="8"/>
      <c r="B424" s="15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11.25">
      <c r="A425" s="8"/>
      <c r="B425" s="15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11.25">
      <c r="A426" s="8"/>
      <c r="B426" s="15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11.25">
      <c r="A427" s="8"/>
      <c r="B427" s="15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11.25">
      <c r="A428" s="8"/>
      <c r="B428" s="15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11.25">
      <c r="A429" s="8"/>
      <c r="B429" s="15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11.25">
      <c r="A430" s="8"/>
      <c r="B430" s="15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11.25">
      <c r="A431" s="8"/>
      <c r="B431" s="15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11.25">
      <c r="A432" s="8"/>
      <c r="B432" s="15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11.25">
      <c r="A433" s="8"/>
      <c r="B433" s="15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11.25">
      <c r="A434" s="8"/>
      <c r="B434" s="15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11.25">
      <c r="A435" s="8"/>
      <c r="B435" s="15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11.25">
      <c r="A436" s="8"/>
      <c r="B436" s="15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11.25">
      <c r="A437" s="8"/>
      <c r="B437" s="15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11.25">
      <c r="A438" s="8"/>
      <c r="B438" s="15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11.25">
      <c r="A439" s="8"/>
      <c r="B439" s="15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11.25">
      <c r="A440" s="8"/>
      <c r="B440" s="15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11.25">
      <c r="A441" s="8"/>
      <c r="B441" s="15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11.25">
      <c r="A442" s="8"/>
      <c r="B442" s="15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11.25">
      <c r="A443" s="8"/>
      <c r="B443" s="15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11.25">
      <c r="A444" s="8"/>
      <c r="B444" s="15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11.25">
      <c r="A445" s="8"/>
      <c r="B445" s="15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11.25">
      <c r="A446" s="8"/>
      <c r="B446" s="15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11.25">
      <c r="A447" s="8"/>
      <c r="B447" s="15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11.25">
      <c r="A448" s="8"/>
      <c r="B448" s="15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11.25">
      <c r="A449" s="8"/>
      <c r="B449" s="15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11.25">
      <c r="A450" s="8"/>
      <c r="B450" s="15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11.25">
      <c r="A451" s="8"/>
      <c r="B451" s="15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11.25">
      <c r="A452" s="8"/>
      <c r="B452" s="15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11.25">
      <c r="A453" s="8"/>
      <c r="B453" s="15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11.25">
      <c r="A454" s="8"/>
      <c r="B454" s="15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11.25">
      <c r="A455" s="8"/>
      <c r="B455" s="15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11.25">
      <c r="A456" s="8"/>
      <c r="B456" s="15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11.25">
      <c r="A457" s="8"/>
      <c r="B457" s="15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11.25">
      <c r="A458" s="8"/>
      <c r="B458" s="15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11.25">
      <c r="A459" s="8"/>
      <c r="B459" s="15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11.25">
      <c r="A460" s="8"/>
      <c r="B460" s="15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11.25">
      <c r="A461" s="8"/>
      <c r="B461" s="15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11.25">
      <c r="A462" s="8"/>
      <c r="B462" s="15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11.25">
      <c r="A463" s="8"/>
      <c r="B463" s="15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11.25">
      <c r="A464" s="8"/>
      <c r="B464" s="15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11.25">
      <c r="A465" s="8"/>
      <c r="B465" s="15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11.25">
      <c r="A466" s="8"/>
      <c r="B466" s="15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11.25">
      <c r="A467" s="8"/>
      <c r="B467" s="15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11.25">
      <c r="A468" s="8"/>
      <c r="B468" s="15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1.25">
      <c r="A469" s="8"/>
      <c r="B469" s="15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11.25">
      <c r="A470" s="8"/>
      <c r="B470" s="15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11.25">
      <c r="A471" s="8"/>
      <c r="B471" s="15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11.25">
      <c r="A472" s="8"/>
      <c r="B472" s="15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11.25">
      <c r="A473" s="8"/>
      <c r="B473" s="15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11.25">
      <c r="A474" s="8"/>
      <c r="B474" s="15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11.25">
      <c r="A475" s="8"/>
      <c r="B475" s="15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11.25">
      <c r="A476" s="8"/>
      <c r="B476" s="15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11.25">
      <c r="A477" s="8"/>
      <c r="B477" s="15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11.25">
      <c r="A478" s="8"/>
      <c r="B478" s="15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11.25">
      <c r="A479" s="8"/>
      <c r="B479" s="15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11.25">
      <c r="A480" s="8"/>
      <c r="B480" s="15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11.25">
      <c r="A481" s="8"/>
      <c r="B481" s="15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11.25">
      <c r="A482" s="8"/>
      <c r="B482" s="15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11.25">
      <c r="A483" s="8"/>
      <c r="B483" s="15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11.25">
      <c r="A484" s="8"/>
      <c r="B484" s="15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11.25">
      <c r="A485" s="8"/>
      <c r="B485" s="15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11.25">
      <c r="A486" s="8"/>
      <c r="B486" s="15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11.25">
      <c r="A487" s="8"/>
      <c r="B487" s="15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11.25">
      <c r="A488" s="8"/>
      <c r="B488" s="15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11.25">
      <c r="A489" s="8"/>
      <c r="B489" s="15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11.25">
      <c r="A490" s="8"/>
      <c r="B490" s="15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11.25">
      <c r="A491" s="8"/>
      <c r="B491" s="15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11.25">
      <c r="A492" s="8"/>
      <c r="B492" s="15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11.25">
      <c r="A493" s="8"/>
      <c r="B493" s="15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11.25">
      <c r="A494" s="8"/>
      <c r="B494" s="15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11.25">
      <c r="A495" s="8"/>
      <c r="B495" s="15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11.25">
      <c r="A496" s="8"/>
      <c r="B496" s="15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11.25">
      <c r="A497" s="8"/>
      <c r="B497" s="15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11.25">
      <c r="A498" s="8"/>
      <c r="B498" s="15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11.25">
      <c r="A499" s="8"/>
      <c r="B499" s="15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11.25">
      <c r="A500" s="8"/>
      <c r="B500" s="15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11.25">
      <c r="A501" s="8"/>
      <c r="B501" s="15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11.25">
      <c r="A502" s="8"/>
      <c r="B502" s="15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11.25">
      <c r="A503" s="8"/>
      <c r="B503" s="15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11.25">
      <c r="A504" s="8"/>
      <c r="B504" s="15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11.25">
      <c r="A505" s="8"/>
      <c r="B505" s="15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11.25">
      <c r="A506" s="8"/>
      <c r="B506" s="15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11.25">
      <c r="A507" s="8"/>
      <c r="B507" s="15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11.25">
      <c r="A508" s="8"/>
      <c r="B508" s="15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11.25">
      <c r="A509" s="8"/>
      <c r="B509" s="15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11.25">
      <c r="A510" s="8"/>
      <c r="B510" s="15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11.25">
      <c r="A511" s="8"/>
      <c r="B511" s="15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11.25">
      <c r="A512" s="8"/>
      <c r="B512" s="15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11.25">
      <c r="A513" s="8"/>
      <c r="B513" s="15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11.25">
      <c r="A514" s="8"/>
      <c r="B514" s="15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11.25">
      <c r="A515" s="8"/>
      <c r="B515" s="15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11.25">
      <c r="A516" s="8"/>
      <c r="B516" s="15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11.25">
      <c r="A517" s="8"/>
      <c r="B517" s="15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11.25">
      <c r="A518" s="8"/>
      <c r="B518" s="15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11.25">
      <c r="A519" s="8"/>
      <c r="B519" s="15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11.25">
      <c r="A520" s="8"/>
      <c r="B520" s="15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11.25">
      <c r="A521" s="8"/>
      <c r="B521" s="15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11.25">
      <c r="A522" s="8"/>
      <c r="B522" s="15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11.25">
      <c r="A523" s="8"/>
      <c r="B523" s="15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11.25">
      <c r="A524" s="8"/>
      <c r="B524" s="15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11.25">
      <c r="A525" s="8"/>
      <c r="B525" s="15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11.25">
      <c r="A526" s="8"/>
      <c r="B526" s="15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11.25">
      <c r="A527" s="8"/>
      <c r="B527" s="15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11.25">
      <c r="A528" s="8"/>
      <c r="B528" s="15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11.25">
      <c r="A529" s="8"/>
      <c r="B529" s="15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11.25">
      <c r="A530" s="8"/>
      <c r="B530" s="15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11.25">
      <c r="A531" s="8"/>
      <c r="B531" s="15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11.25">
      <c r="A532" s="8"/>
      <c r="B532" s="15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11.25">
      <c r="A533" s="8"/>
      <c r="B533" s="15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11.25">
      <c r="A534" s="8"/>
      <c r="B534" s="15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11.25">
      <c r="A535" s="8"/>
      <c r="B535" s="15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11.25">
      <c r="A536" s="8"/>
      <c r="B536" s="15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11.25">
      <c r="A537" s="8"/>
      <c r="B537" s="15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11.25">
      <c r="A538" s="8"/>
      <c r="B538" s="15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11.25">
      <c r="A539" s="8"/>
      <c r="B539" s="15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11.25">
      <c r="A540" s="8"/>
      <c r="B540" s="15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11.25">
      <c r="A541" s="8"/>
      <c r="B541" s="15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11.25">
      <c r="A542" s="8"/>
      <c r="B542" s="15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11.25">
      <c r="A543" s="8"/>
      <c r="B543" s="15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11.25">
      <c r="A544" s="8"/>
      <c r="B544" s="15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11.25">
      <c r="A545" s="8"/>
      <c r="B545" s="15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11.25">
      <c r="A546" s="8"/>
      <c r="B546" s="15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11.25">
      <c r="A547" s="8"/>
      <c r="B547" s="15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11.25">
      <c r="A548" s="8"/>
      <c r="B548" s="15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11.25">
      <c r="A549" s="8"/>
      <c r="B549" s="15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11.25">
      <c r="A550" s="8"/>
      <c r="B550" s="15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11.25">
      <c r="A551" s="8"/>
      <c r="B551" s="15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11.25">
      <c r="A552" s="8"/>
      <c r="B552" s="15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11.25">
      <c r="A553" s="8"/>
      <c r="B553" s="15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11.25">
      <c r="A554" s="8"/>
      <c r="B554" s="15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11.25">
      <c r="A555" s="8"/>
      <c r="B555" s="15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11.25">
      <c r="A556" s="8"/>
      <c r="B556" s="15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11.25">
      <c r="A557" s="8"/>
      <c r="B557" s="15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1.25">
      <c r="A558" s="8"/>
      <c r="B558" s="15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11.25">
      <c r="A559" s="8"/>
      <c r="B559" s="15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11.25">
      <c r="A560" s="8"/>
      <c r="B560" s="15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11.25">
      <c r="A561" s="8"/>
      <c r="B561" s="15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11.25">
      <c r="A562" s="8"/>
      <c r="B562" s="15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11.25">
      <c r="A563" s="8"/>
      <c r="B563" s="15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11.25">
      <c r="A564" s="8"/>
      <c r="B564" s="15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11.25">
      <c r="A565" s="8"/>
      <c r="B565" s="15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11.25">
      <c r="A566" s="8"/>
      <c r="B566" s="15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11.25">
      <c r="A567" s="8"/>
      <c r="B567" s="15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11.25">
      <c r="A568" s="8"/>
      <c r="B568" s="15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11.25">
      <c r="A569" s="8"/>
      <c r="B569" s="15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11.25">
      <c r="A570" s="8"/>
      <c r="B570" s="15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11.25">
      <c r="A571" s="8"/>
      <c r="B571" s="15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11.25">
      <c r="A572" s="8"/>
      <c r="B572" s="15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11.25">
      <c r="A573" s="8"/>
      <c r="B573" s="15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11.25">
      <c r="A574" s="8"/>
      <c r="B574" s="15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11.25">
      <c r="A575" s="8"/>
      <c r="B575" s="15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11.25">
      <c r="A576" s="8"/>
      <c r="B576" s="15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11.25">
      <c r="A577" s="8"/>
      <c r="B577" s="15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11.25">
      <c r="A578" s="8"/>
      <c r="B578" s="15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11.25">
      <c r="A579" s="8"/>
      <c r="B579" s="15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11.25">
      <c r="A580" s="8"/>
      <c r="B580" s="15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11.25">
      <c r="A581" s="8"/>
      <c r="B581" s="15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1.25">
      <c r="A582" s="8"/>
      <c r="B582" s="15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11.25">
      <c r="A583" s="8"/>
      <c r="B583" s="15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11.25">
      <c r="A584" s="8"/>
      <c r="B584" s="15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11.25">
      <c r="A585" s="8"/>
      <c r="B585" s="15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11.25">
      <c r="A586" s="8"/>
      <c r="B586" s="15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11.25">
      <c r="A587" s="8"/>
      <c r="B587" s="15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11.25">
      <c r="A588" s="8"/>
      <c r="B588" s="15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11.25">
      <c r="A589" s="8"/>
      <c r="B589" s="15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11.25">
      <c r="A590" s="8"/>
      <c r="B590" s="15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11.25">
      <c r="A591" s="8"/>
      <c r="B591" s="15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11.25">
      <c r="A592" s="8"/>
      <c r="B592" s="15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11.25">
      <c r="A593" s="8"/>
      <c r="B593" s="15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11.25">
      <c r="A594" s="8"/>
      <c r="B594" s="15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11.25">
      <c r="A595" s="8"/>
      <c r="B595" s="15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11.25">
      <c r="A596" s="8"/>
      <c r="B596" s="15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11.25">
      <c r="A597" s="8"/>
      <c r="B597" s="15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11.25">
      <c r="A598" s="8"/>
      <c r="B598" s="15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11.25">
      <c r="A599" s="8"/>
      <c r="B599" s="15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11.25">
      <c r="A600" s="8"/>
      <c r="B600" s="15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11.25">
      <c r="A601" s="8"/>
      <c r="B601" s="15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11.25">
      <c r="A602" s="8"/>
      <c r="B602" s="15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11.25">
      <c r="A603" s="8"/>
      <c r="B603" s="15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11.25">
      <c r="A604" s="8"/>
      <c r="B604" s="15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11.25">
      <c r="A605" s="8"/>
      <c r="B605" s="15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11.25">
      <c r="A606" s="8"/>
      <c r="B606" s="15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11.25">
      <c r="A607" s="8"/>
      <c r="B607" s="15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11.25">
      <c r="A608" s="8"/>
      <c r="B608" s="15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11.25">
      <c r="A609" s="8"/>
      <c r="B609" s="15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11.25">
      <c r="A610" s="8"/>
      <c r="B610" s="15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11.25">
      <c r="A611" s="8"/>
      <c r="B611" s="15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1:14" ht="11.25">
      <c r="A612" s="8"/>
      <c r="B612" s="15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1:14" ht="11.25">
      <c r="A613" s="8"/>
      <c r="B613" s="15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1:14" ht="11.25">
      <c r="A614" s="8"/>
      <c r="B614" s="15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1:14" ht="11.25">
      <c r="A615" s="8"/>
      <c r="B615" s="15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1:14" ht="11.25">
      <c r="A616" s="8"/>
      <c r="B616" s="15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1:14" ht="11.25">
      <c r="A617" s="8"/>
      <c r="B617" s="15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1:14" ht="11.25">
      <c r="A618" s="8"/>
      <c r="B618" s="15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1:14" ht="11.25">
      <c r="A619" s="8"/>
      <c r="B619" s="15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1:14" ht="11.25">
      <c r="A620" s="8"/>
      <c r="B620" s="15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1:14" ht="11.25">
      <c r="A621" s="8"/>
      <c r="B621" s="15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1:14" ht="11.25">
      <c r="A622" s="8"/>
      <c r="B622" s="15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1:14" ht="11.25">
      <c r="A623" s="8"/>
      <c r="B623" s="15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1:14" ht="11.25">
      <c r="A624" s="8"/>
      <c r="B624" s="15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1:14" ht="11.25">
      <c r="A625" s="8"/>
      <c r="B625" s="15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1:14" ht="11.25">
      <c r="A626" s="8"/>
      <c r="B626" s="15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1:14" ht="11.25">
      <c r="A627" s="8"/>
      <c r="B627" s="15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1:14" ht="11.25">
      <c r="A628" s="8"/>
      <c r="B628" s="15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1:14" ht="11.25">
      <c r="A629" s="8"/>
      <c r="B629" s="15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1:14" ht="11.25">
      <c r="A630" s="8"/>
      <c r="B630" s="15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1:14" ht="11.25">
      <c r="A631" s="8"/>
      <c r="B631" s="15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1:14" ht="11.25">
      <c r="A632" s="8"/>
      <c r="B632" s="15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1:14" ht="11.25">
      <c r="A633" s="8"/>
      <c r="B633" s="15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1:14" ht="11.25">
      <c r="A634" s="8"/>
      <c r="B634" s="15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1:14" ht="11.25">
      <c r="A635" s="8"/>
      <c r="B635" s="15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1:14" ht="11.25">
      <c r="A636" s="8"/>
      <c r="B636" s="15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1:14" ht="11.25">
      <c r="A637" s="8"/>
      <c r="B637" s="15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1:14" ht="11.25">
      <c r="A638" s="8"/>
      <c r="B638" s="15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1:14" ht="11.25">
      <c r="A639" s="8"/>
      <c r="B639" s="15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1:14" ht="11.25">
      <c r="A640" s="8"/>
      <c r="B640" s="15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1:14" ht="11.25">
      <c r="A641" s="8"/>
      <c r="B641" s="15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1:14" ht="11.25">
      <c r="A642" s="8"/>
      <c r="B642" s="15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1:14" ht="11.25">
      <c r="A643" s="8"/>
      <c r="B643" s="15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1:14" ht="11.25">
      <c r="A644" s="8"/>
      <c r="B644" s="15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1:14" ht="11.25">
      <c r="A645" s="8"/>
      <c r="B645" s="15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1:14" ht="11.25">
      <c r="A646" s="8"/>
      <c r="B646" s="15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1:14" ht="11.25">
      <c r="A647" s="8"/>
      <c r="B647" s="15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1:14" ht="11.25">
      <c r="A648" s="8"/>
      <c r="B648" s="15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1:14" ht="11.25">
      <c r="A649" s="8"/>
      <c r="B649" s="15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1:14" ht="11.25">
      <c r="A650" s="8"/>
      <c r="B650" s="15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1:14" ht="11.25">
      <c r="A651" s="8"/>
      <c r="B651" s="15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1:14" ht="11.25">
      <c r="A652" s="8"/>
      <c r="B652" s="15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1:14" ht="11.25">
      <c r="A653" s="8"/>
      <c r="B653" s="15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1:14" ht="11.25">
      <c r="A654" s="8"/>
      <c r="B654" s="15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1:14" ht="11.25">
      <c r="A655" s="8"/>
      <c r="B655" s="15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1:14" ht="11.25">
      <c r="A656" s="8"/>
      <c r="B656" s="15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1:14" ht="11.25">
      <c r="A657" s="8"/>
      <c r="B657" s="15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1:14" ht="11.25">
      <c r="A658" s="8"/>
      <c r="B658" s="15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1:14" ht="11.25">
      <c r="A659" s="8"/>
      <c r="B659" s="15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1:14" ht="11.25">
      <c r="A660" s="8"/>
      <c r="B660" s="15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1:14" ht="11.25">
      <c r="A661" s="8"/>
      <c r="B661" s="15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1:14" ht="11.25">
      <c r="A662" s="8"/>
      <c r="B662" s="15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1:14" ht="11.25">
      <c r="A663" s="8"/>
      <c r="B663" s="15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1:14" ht="11.25">
      <c r="A664" s="8"/>
      <c r="B664" s="15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1:14" ht="11.25">
      <c r="A665" s="8"/>
      <c r="B665" s="15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1:14" ht="11.25">
      <c r="A666" s="8"/>
      <c r="B666" s="15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1:14" ht="11.25">
      <c r="A667" s="8"/>
      <c r="B667" s="15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1:14" ht="11.25">
      <c r="A668" s="8"/>
      <c r="B668" s="15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1:14" ht="11.25">
      <c r="A669" s="8"/>
      <c r="B669" s="15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1:14" ht="11.25">
      <c r="A670" s="8"/>
      <c r="B670" s="15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1:14" ht="11.25">
      <c r="A671" s="8"/>
      <c r="B671" s="15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1:14" ht="11.25">
      <c r="A672" s="8"/>
      <c r="B672" s="15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1:14" ht="11.25">
      <c r="A673" s="8"/>
      <c r="B673" s="15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1:14" ht="11.25">
      <c r="A674" s="8"/>
      <c r="B674" s="15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1:14" ht="11.25">
      <c r="A675" s="8"/>
      <c r="B675" s="15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1:14" ht="11.25">
      <c r="A676" s="8"/>
      <c r="B676" s="15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1:14" ht="11.25">
      <c r="A677" s="8"/>
      <c r="B677" s="15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1:14" ht="11.25">
      <c r="A678" s="8"/>
      <c r="B678" s="15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1:14" ht="11.25">
      <c r="A679" s="8"/>
      <c r="B679" s="15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1:14" ht="11.25">
      <c r="A680" s="8"/>
      <c r="B680" s="15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1:14" ht="11.25">
      <c r="A681" s="8"/>
      <c r="B681" s="15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1:14" ht="11.25">
      <c r="A682" s="8"/>
      <c r="B682" s="15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1:14" ht="11.25">
      <c r="A683" s="8"/>
      <c r="B683" s="15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1:14" ht="11.25">
      <c r="A684" s="8"/>
      <c r="B684" s="15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1:14" ht="11.25">
      <c r="A685" s="8"/>
      <c r="B685" s="15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1:14" ht="11.25">
      <c r="A686" s="8"/>
      <c r="B686" s="15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1:14" ht="11.25">
      <c r="A687" s="8"/>
      <c r="B687" s="15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1:14" ht="11.25">
      <c r="A688" s="8"/>
      <c r="B688" s="15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1:14" ht="11.25">
      <c r="A689" s="8"/>
      <c r="B689" s="15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1:14" ht="11.25">
      <c r="A690" s="8"/>
      <c r="B690" s="15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1:14" ht="11.25">
      <c r="A691" s="8"/>
      <c r="B691" s="15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1:14" ht="11.25">
      <c r="A692" s="8"/>
      <c r="B692" s="15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1:14" ht="11.25">
      <c r="A693" s="8"/>
      <c r="B693" s="15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1:14" ht="11.25">
      <c r="A694" s="8"/>
      <c r="B694" s="15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1:14" ht="11.25">
      <c r="A695" s="8"/>
      <c r="B695" s="15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1:14" ht="11.25">
      <c r="A696" s="8"/>
      <c r="B696" s="15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1:14" ht="11.25">
      <c r="A697" s="8"/>
      <c r="B697" s="15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1:14" ht="11.25">
      <c r="A698" s="8"/>
      <c r="B698" s="15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1:14" ht="11.25">
      <c r="A699" s="8"/>
      <c r="B699" s="15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1:14" ht="11.25">
      <c r="A700" s="8"/>
      <c r="B700" s="15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1:14" ht="11.25">
      <c r="A701" s="8"/>
      <c r="B701" s="15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1:14" ht="11.25">
      <c r="A702" s="8"/>
      <c r="B702" s="15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1:14" ht="11.25">
      <c r="A703" s="8"/>
      <c r="B703" s="15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1:14" ht="11.25">
      <c r="A704" s="8"/>
      <c r="B704" s="15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1:14" ht="11.25">
      <c r="A705" s="8"/>
      <c r="B705" s="15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1:14" ht="11.25">
      <c r="A706" s="8"/>
      <c r="B706" s="15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1:14" ht="11.25">
      <c r="A707" s="8"/>
      <c r="B707" s="15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1:14" ht="11.25">
      <c r="A708" s="8"/>
      <c r="B708" s="15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1:14" ht="11.25">
      <c r="A709" s="8"/>
      <c r="B709" s="15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1:14" ht="11.25">
      <c r="A710" s="8"/>
      <c r="B710" s="15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1:14" ht="11.25">
      <c r="A711" s="8"/>
      <c r="B711" s="15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1:14" ht="11.25">
      <c r="A712" s="8"/>
      <c r="B712" s="15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1:14" ht="11.25">
      <c r="A713" s="8"/>
      <c r="B713" s="15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1:14" ht="11.25">
      <c r="A714" s="8"/>
      <c r="B714" s="15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1:14" ht="11.25">
      <c r="A715" s="8"/>
      <c r="B715" s="15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1:14" ht="11.25">
      <c r="A716" s="8"/>
      <c r="B716" s="15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1:14" ht="11.25">
      <c r="A717" s="8"/>
      <c r="B717" s="15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1:14" ht="11.25">
      <c r="A718" s="8"/>
      <c r="B718" s="15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1:14" ht="11.25">
      <c r="A719" s="8"/>
      <c r="B719" s="15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1:14" ht="11.25">
      <c r="A720" s="8"/>
      <c r="B720" s="15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1:14" ht="11.25">
      <c r="A721" s="8"/>
      <c r="B721" s="15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1:14" ht="11.25">
      <c r="A722" s="8"/>
      <c r="B722" s="15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1:14" ht="11.25">
      <c r="A723" s="8"/>
      <c r="B723" s="15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1:14" ht="11.25">
      <c r="A724" s="8"/>
      <c r="B724" s="15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1:14" ht="11.25">
      <c r="A725" s="8"/>
      <c r="B725" s="15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1:14" ht="11.25">
      <c r="A726" s="8"/>
      <c r="B726" s="15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1:14" ht="11.25">
      <c r="A727" s="8"/>
      <c r="B727" s="15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1:14" ht="11.25">
      <c r="A728" s="8"/>
      <c r="B728" s="15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1:14" ht="11.25">
      <c r="A729" s="8"/>
      <c r="B729" s="15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1:14" ht="11.25">
      <c r="A730" s="8"/>
      <c r="B730" s="15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1:14" ht="11.25">
      <c r="A731" s="8"/>
      <c r="B731" s="15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1:14" ht="11.25">
      <c r="A732" s="8"/>
      <c r="B732" s="15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1:14" ht="11.25">
      <c r="A733" s="8"/>
      <c r="B733" s="15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1:14" ht="11.25">
      <c r="A734" s="8"/>
      <c r="B734" s="15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1:14" ht="11.25">
      <c r="A735" s="8"/>
      <c r="B735" s="15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1:14" ht="11.25">
      <c r="A736" s="8"/>
      <c r="B736" s="15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1:14" ht="11.25">
      <c r="A737" s="8"/>
      <c r="B737" s="15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1:14" ht="11.25">
      <c r="A738" s="8"/>
      <c r="B738" s="15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1:14" ht="11.25">
      <c r="A739" s="8"/>
      <c r="B739" s="15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1:14" ht="11.25">
      <c r="A740" s="8"/>
      <c r="B740" s="15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1:14" ht="11.25">
      <c r="A741" s="8"/>
      <c r="B741" s="15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1:14" ht="11.25">
      <c r="A742" s="8"/>
      <c r="B742" s="15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1:14" ht="11.25">
      <c r="A743" s="8"/>
      <c r="B743" s="15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1:14" ht="11.25">
      <c r="A744" s="8"/>
      <c r="B744" s="15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1:14" ht="11.25">
      <c r="A745" s="8"/>
      <c r="B745" s="15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1:14" ht="11.25">
      <c r="A746" s="8"/>
      <c r="B746" s="15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1:14" ht="11.25">
      <c r="A747" s="8"/>
      <c r="B747" s="15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1:14" ht="11.25">
      <c r="A748" s="8"/>
      <c r="B748" s="15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1:14" ht="11.25">
      <c r="A749" s="8"/>
      <c r="B749" s="15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1:14" ht="11.25">
      <c r="A750" s="8"/>
      <c r="B750" s="15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1:14" ht="11.25">
      <c r="A751" s="8"/>
      <c r="B751" s="15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1:14" ht="11.25">
      <c r="A752" s="8"/>
      <c r="B752" s="15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1:14" ht="11.25">
      <c r="A753" s="8"/>
      <c r="B753" s="15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1:14" ht="11.25">
      <c r="A754" s="8"/>
      <c r="B754" s="15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1:14" ht="11.25">
      <c r="A755" s="8"/>
      <c r="B755" s="15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1:14" ht="11.25">
      <c r="A756" s="8"/>
      <c r="B756" s="15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1:14" ht="11.25">
      <c r="A757" s="8"/>
      <c r="B757" s="15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1:14" ht="11.25">
      <c r="A758" s="8"/>
      <c r="B758" s="15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11.25">
      <c r="A759" s="8"/>
      <c r="B759" s="15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1:14" ht="11.25">
      <c r="A760" s="8"/>
      <c r="B760" s="15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1:14" ht="11.25">
      <c r="A761" s="8"/>
      <c r="B761" s="15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1:14" ht="11.25">
      <c r="A762" s="8"/>
      <c r="B762" s="15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1:14" ht="11.25">
      <c r="A763" s="8"/>
      <c r="B763" s="15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1:14" ht="11.25">
      <c r="A764" s="8"/>
      <c r="B764" s="15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1:14" ht="11.25">
      <c r="A765" s="8"/>
      <c r="B765" s="15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1:14" ht="11.25">
      <c r="A766" s="8"/>
      <c r="B766" s="15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1:14" ht="11.25">
      <c r="A767" s="8"/>
      <c r="B767" s="15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1:14" ht="11.25">
      <c r="A768" s="8"/>
      <c r="B768" s="15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1:14" ht="11.25">
      <c r="A769" s="8"/>
      <c r="B769" s="15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1:14" ht="11.25">
      <c r="A770" s="8"/>
      <c r="B770" s="15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1:14" ht="11.25">
      <c r="A771" s="8"/>
      <c r="B771" s="15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1:14" ht="11.25">
      <c r="A772" s="8"/>
      <c r="B772" s="15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1:14" ht="11.25">
      <c r="A773" s="8"/>
      <c r="B773" s="15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1:14" ht="11.25">
      <c r="A774" s="8"/>
      <c r="B774" s="15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1:14" ht="11.25">
      <c r="A775" s="8"/>
      <c r="B775" s="15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1:14" ht="11.25">
      <c r="A776" s="8"/>
      <c r="B776" s="15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1:14" ht="11.25">
      <c r="A777" s="8"/>
      <c r="B777" s="15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1:14" ht="11.25">
      <c r="A778" s="8"/>
      <c r="B778" s="15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1:14" ht="11.25">
      <c r="A779" s="8"/>
      <c r="B779" s="15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1:14" ht="11.25">
      <c r="A780" s="8"/>
      <c r="B780" s="15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1:14" ht="11.25">
      <c r="A781" s="8"/>
      <c r="B781" s="15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1:14" ht="11.25">
      <c r="A782" s="8"/>
      <c r="B782" s="15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1:14" ht="11.25">
      <c r="A783" s="8"/>
      <c r="B783" s="15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1:14" ht="11.25">
      <c r="A784" s="8"/>
      <c r="B784" s="15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1:14" ht="11.25">
      <c r="A785" s="8"/>
      <c r="B785" s="15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1:14" ht="11.25">
      <c r="A786" s="8"/>
      <c r="B786" s="15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1:14" ht="11.25">
      <c r="A787" s="8"/>
      <c r="B787" s="15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1:14" ht="11.25">
      <c r="A788" s="8"/>
      <c r="B788" s="15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1:14" ht="11.25">
      <c r="A789" s="8"/>
      <c r="B789" s="15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1:14" ht="11.25">
      <c r="A790" s="8"/>
      <c r="B790" s="15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1:14" ht="11.25">
      <c r="A791" s="8"/>
      <c r="B791" s="15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1:14" ht="11.25">
      <c r="A792" s="8"/>
      <c r="B792" s="15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1:14" ht="11.25">
      <c r="A793" s="8"/>
      <c r="B793" s="15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1:14" ht="11.25">
      <c r="A794" s="8"/>
      <c r="B794" s="15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1:14" ht="11.25">
      <c r="A795" s="8"/>
      <c r="B795" s="15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1:14" ht="11.25">
      <c r="A796" s="8"/>
      <c r="B796" s="15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1:14" ht="11.25">
      <c r="A797" s="8"/>
      <c r="B797" s="15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1:14" ht="11.25">
      <c r="A798" s="8"/>
      <c r="B798" s="15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1:14" ht="11.25">
      <c r="A799" s="8"/>
      <c r="B799" s="15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1:14" ht="11.25">
      <c r="A800" s="8"/>
      <c r="B800" s="15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1:14" ht="11.25">
      <c r="A801" s="8"/>
      <c r="B801" s="15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1:14" ht="11.25">
      <c r="A802" s="8"/>
      <c r="B802" s="15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1:14" ht="11.25">
      <c r="A803" s="8"/>
      <c r="B803" s="15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1:14" ht="11.25">
      <c r="A804" s="8"/>
      <c r="B804" s="15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1:14" ht="11.25">
      <c r="A805" s="8"/>
      <c r="B805" s="15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1:14" ht="11.25">
      <c r="A806" s="8"/>
      <c r="B806" s="15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1:14" ht="11.25">
      <c r="A807" s="8"/>
      <c r="B807" s="15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1:14" ht="11.25">
      <c r="A808" s="8"/>
      <c r="B808" s="15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1:14" ht="11.25">
      <c r="A809" s="8"/>
      <c r="B809" s="15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1:14" ht="11.25">
      <c r="A810" s="8"/>
      <c r="B810" s="15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1:14" ht="11.25">
      <c r="A811" s="8"/>
      <c r="B811" s="15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1:14" ht="11.25">
      <c r="A812" s="8"/>
      <c r="B812" s="15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1:14" ht="11.25">
      <c r="A813" s="8"/>
      <c r="B813" s="15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1:14" ht="11.25">
      <c r="A814" s="8"/>
      <c r="B814" s="15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1:14" ht="11.25">
      <c r="A815" s="8"/>
      <c r="B815" s="15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1:14" ht="11.25">
      <c r="A816" s="8"/>
      <c r="B816" s="15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1:14" ht="11.25">
      <c r="A817" s="8"/>
      <c r="B817" s="15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1:14" ht="11.25">
      <c r="A818" s="8"/>
      <c r="B818" s="15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1:14" ht="11.25">
      <c r="A819" s="8"/>
      <c r="B819" s="15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1:14" ht="11.25">
      <c r="A820" s="8"/>
      <c r="B820" s="15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1:14" ht="11.25">
      <c r="A821" s="8"/>
      <c r="B821" s="15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1:14" ht="11.25">
      <c r="A822" s="8"/>
      <c r="B822" s="15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1:14" ht="11.25">
      <c r="A823" s="8"/>
      <c r="B823" s="15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1:14" ht="11.25">
      <c r="A824" s="8"/>
      <c r="B824" s="15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1:14" ht="11.25">
      <c r="A825" s="8"/>
      <c r="B825" s="15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1:14" ht="11.25">
      <c r="A826" s="8"/>
      <c r="B826" s="15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1:14" ht="11.25">
      <c r="A827" s="8"/>
      <c r="B827" s="15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1:14" ht="11.25">
      <c r="A828" s="8"/>
      <c r="B828" s="15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1:14" ht="11.25">
      <c r="A829" s="8"/>
      <c r="B829" s="15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1:14" ht="11.25">
      <c r="A830" s="8"/>
      <c r="B830" s="15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1:14" ht="11.25">
      <c r="A831" s="8"/>
      <c r="B831" s="15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1:14" ht="11.25">
      <c r="A832" s="8"/>
      <c r="B832" s="15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1:14" ht="11.25">
      <c r="A833" s="8"/>
      <c r="B833" s="15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1:14" ht="11.25">
      <c r="A834" s="8"/>
      <c r="B834" s="15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1:14" ht="11.25">
      <c r="A835" s="8"/>
      <c r="B835" s="15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1:14" ht="11.25">
      <c r="A836" s="8"/>
      <c r="B836" s="15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1:14" ht="11.25">
      <c r="A837" s="8"/>
      <c r="B837" s="15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1:14" ht="11.25">
      <c r="A838" s="8"/>
      <c r="B838" s="15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1:14" ht="11.25">
      <c r="A839" s="8"/>
      <c r="B839" s="15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1:14" ht="11.25">
      <c r="A840" s="8"/>
      <c r="B840" s="15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1:14" ht="11.25">
      <c r="A841" s="8"/>
      <c r="B841" s="15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1:14" ht="11.25">
      <c r="A842" s="8"/>
      <c r="B842" s="15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1:14" ht="11.25">
      <c r="A843" s="8"/>
      <c r="B843" s="15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1:14" ht="11.25">
      <c r="A844" s="8"/>
      <c r="B844" s="15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1:14" ht="11.25">
      <c r="A845" s="8"/>
      <c r="B845" s="15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1:14" ht="11.25">
      <c r="A846" s="8"/>
      <c r="B846" s="15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1:14" ht="11.25">
      <c r="A847" s="8"/>
      <c r="B847" s="15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1:14" ht="11.25">
      <c r="A848" s="8"/>
      <c r="B848" s="15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1:14" ht="11.25">
      <c r="A849" s="8"/>
      <c r="B849" s="15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1:14" ht="11.25">
      <c r="A850" s="8"/>
      <c r="B850" s="15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1:14" ht="11.25">
      <c r="A851" s="8"/>
      <c r="B851" s="15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1:14" ht="11.25">
      <c r="A852" s="8"/>
      <c r="B852" s="15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1:14" ht="11.25">
      <c r="A853" s="8"/>
      <c r="B853" s="15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1:14" ht="11.25">
      <c r="A854" s="8"/>
      <c r="B854" s="15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1:14" ht="11.25">
      <c r="A855" s="8"/>
      <c r="B855" s="15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1:14" ht="11.25">
      <c r="A856" s="8"/>
      <c r="B856" s="15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1:14" ht="11.25">
      <c r="A857" s="8"/>
      <c r="B857" s="15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1:14" ht="11.25">
      <c r="A858" s="8"/>
      <c r="B858" s="15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1:14" ht="11.25">
      <c r="A859" s="8"/>
      <c r="B859" s="15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1:14" ht="11.25">
      <c r="A860" s="8"/>
      <c r="B860" s="15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1:14" ht="11.25">
      <c r="A861" s="8"/>
      <c r="B861" s="15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1:14" ht="11.25">
      <c r="A862" s="8"/>
      <c r="B862" s="15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1:14" ht="11.25">
      <c r="A863" s="8"/>
      <c r="B863" s="15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1:14" ht="11.25">
      <c r="A864" s="8"/>
      <c r="B864" s="15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1:14" ht="11.25">
      <c r="A865" s="8"/>
      <c r="B865" s="15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1:14" ht="11.25">
      <c r="A866" s="8"/>
      <c r="B866" s="15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1:14" ht="11.25">
      <c r="A867" s="8"/>
      <c r="B867" s="15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1:14" ht="11.25">
      <c r="A868" s="8"/>
      <c r="B868" s="15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1:14" ht="11.25">
      <c r="A869" s="8"/>
      <c r="B869" s="15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1:14" ht="11.25">
      <c r="A870" s="8"/>
      <c r="B870" s="15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1:14" ht="11.25">
      <c r="A871" s="8"/>
      <c r="B871" s="15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1:14" ht="11.25">
      <c r="A872" s="8"/>
      <c r="B872" s="15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1:14" ht="11.25">
      <c r="A873" s="8"/>
      <c r="B873" s="15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1:14" ht="11.25">
      <c r="A874" s="8"/>
      <c r="B874" s="15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1:14" ht="11.25">
      <c r="A875" s="8"/>
      <c r="B875" s="15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1:14" ht="11.25">
      <c r="A876" s="8"/>
      <c r="B876" s="15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1:14" ht="11.25">
      <c r="A877" s="8"/>
      <c r="B877" s="15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1:14" ht="11.25">
      <c r="A878" s="8"/>
      <c r="B878" s="15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1:14" ht="11.25">
      <c r="A879" s="8"/>
      <c r="B879" s="15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1:14" ht="11.25">
      <c r="A880" s="8"/>
      <c r="B880" s="15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1:14" ht="11.25">
      <c r="A881" s="8"/>
      <c r="B881" s="15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1:14" ht="11.25">
      <c r="A882" s="8"/>
      <c r="B882" s="15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1:14" ht="11.25">
      <c r="A883" s="8"/>
      <c r="B883" s="15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1:14" ht="11.25">
      <c r="A884" s="8"/>
      <c r="B884" s="15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1:14" ht="11.25">
      <c r="A885" s="8"/>
      <c r="B885" s="15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1:14" ht="11.25">
      <c r="A886" s="8"/>
      <c r="B886" s="15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1:14" ht="11.25">
      <c r="A887" s="8"/>
      <c r="B887" s="15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1:14" ht="11.25">
      <c r="A888" s="8"/>
      <c r="B888" s="15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1:14" ht="11.25">
      <c r="A889" s="8"/>
      <c r="B889" s="15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1:14" ht="11.25">
      <c r="A890" s="8"/>
      <c r="B890" s="15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1:14" ht="11.25">
      <c r="A891" s="8"/>
      <c r="B891" s="15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1:14" ht="11.25">
      <c r="A892" s="8"/>
      <c r="B892" s="15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1:14" ht="11.25">
      <c r="A893" s="8"/>
      <c r="B893" s="15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1:14" ht="11.25">
      <c r="A894" s="8"/>
      <c r="B894" s="15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1:14" ht="11.25">
      <c r="A895" s="8"/>
      <c r="B895" s="15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1:14" ht="11.25">
      <c r="A896" s="8"/>
      <c r="B896" s="15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1:14" ht="11.25">
      <c r="A897" s="8"/>
      <c r="B897" s="15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1:14" ht="11.25">
      <c r="A898" s="8"/>
      <c r="B898" s="15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1:14" ht="11.25">
      <c r="A899" s="8"/>
      <c r="B899" s="15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1:14" ht="11.25">
      <c r="A900" s="8"/>
      <c r="B900" s="15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1:14" ht="11.25">
      <c r="A901" s="8"/>
      <c r="B901" s="15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1:14" ht="11.25">
      <c r="A902" s="8"/>
      <c r="B902" s="15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1:14" ht="11.25">
      <c r="A903" s="8"/>
      <c r="B903" s="15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1:14" ht="11.25">
      <c r="A904" s="8"/>
      <c r="B904" s="15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1:14" ht="11.25">
      <c r="A905" s="8"/>
      <c r="B905" s="15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1:14" ht="11.25">
      <c r="A906" s="8"/>
      <c r="B906" s="15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1:14" ht="11.25">
      <c r="A907" s="8"/>
      <c r="B907" s="15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1:14" ht="11.25">
      <c r="A908" s="8"/>
      <c r="B908" s="15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1:14" ht="11.25">
      <c r="A909" s="8"/>
      <c r="B909" s="15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1:14" ht="11.25">
      <c r="A910" s="8"/>
      <c r="B910" s="15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1:14" ht="11.25">
      <c r="A911" s="8"/>
      <c r="B911" s="15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1:14" ht="11.25">
      <c r="A912" s="8"/>
      <c r="B912" s="15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1:14" ht="11.25">
      <c r="A913" s="8"/>
      <c r="B913" s="15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1:14" ht="11.25">
      <c r="A914" s="8"/>
      <c r="B914" s="15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1:14" ht="11.25">
      <c r="A915" s="8"/>
      <c r="B915" s="15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1:14" ht="11.25">
      <c r="A916" s="8"/>
      <c r="B916" s="15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1:14" ht="11.25">
      <c r="A917" s="8"/>
      <c r="B917" s="15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1:14" ht="11.25">
      <c r="A918" s="8"/>
      <c r="B918" s="15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1:14" ht="11.25">
      <c r="A919" s="8"/>
      <c r="B919" s="15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1:14" ht="11.25">
      <c r="A920" s="8"/>
      <c r="B920" s="15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1:14" ht="11.25">
      <c r="A921" s="8"/>
      <c r="B921" s="15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</sheetData>
  <sheetProtection/>
  <mergeCells count="53">
    <mergeCell ref="A66:N66"/>
    <mergeCell ref="B59:C59"/>
    <mergeCell ref="B60:C60"/>
    <mergeCell ref="B61:C61"/>
    <mergeCell ref="B62:C62"/>
    <mergeCell ref="B63:C63"/>
    <mergeCell ref="B64:C64"/>
    <mergeCell ref="B50:C50"/>
    <mergeCell ref="B51:C51"/>
    <mergeCell ref="B52:C52"/>
    <mergeCell ref="B56:C56"/>
    <mergeCell ref="B57:C57"/>
    <mergeCell ref="B58:C58"/>
    <mergeCell ref="B40:C40"/>
    <mergeCell ref="B41:C41"/>
    <mergeCell ref="B42:C42"/>
    <mergeCell ref="B43:C43"/>
    <mergeCell ref="B44:C44"/>
    <mergeCell ref="A46:C46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19:C19"/>
    <mergeCell ref="B20:C20"/>
    <mergeCell ref="B21:C21"/>
    <mergeCell ref="B25:C25"/>
    <mergeCell ref="B26:C26"/>
    <mergeCell ref="B27:C27"/>
    <mergeCell ref="L4:L10"/>
    <mergeCell ref="M4:M10"/>
    <mergeCell ref="N4:N10"/>
    <mergeCell ref="E11:N11"/>
    <mergeCell ref="A13:C13"/>
    <mergeCell ref="A15:C15"/>
    <mergeCell ref="A1:N1"/>
    <mergeCell ref="A2:N2"/>
    <mergeCell ref="A4:D11"/>
    <mergeCell ref="E4:E10"/>
    <mergeCell ref="F4:F10"/>
    <mergeCell ref="G4:G10"/>
    <mergeCell ref="H4:H10"/>
    <mergeCell ref="I4:I10"/>
    <mergeCell ref="J4:J10"/>
    <mergeCell ref="K4:K10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&amp;L&amp;"Arial,Kursiv"&amp;9 &amp;U1 Abfallentsorgung&amp;R&amp;"Arial,Kursiv"&amp;9&amp;UAbfallwirtschaft in Bayern 2016</oddHeader>
    <oddFooter xml:space="preserve">&amp;C 35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C67"/>
  <sheetViews>
    <sheetView workbookViewId="0" topLeftCell="A1">
      <selection activeCell="A62" sqref="A62"/>
    </sheetView>
  </sheetViews>
  <sheetFormatPr defaultColWidth="11.421875" defaultRowHeight="12.75"/>
  <cols>
    <col min="1" max="1" width="1.7109375" style="2" customWidth="1"/>
    <col min="2" max="2" width="5.140625" style="152" customWidth="1"/>
    <col min="3" max="3" width="18.7109375" style="2" customWidth="1"/>
    <col min="4" max="4" width="0.85546875" style="2" customWidth="1"/>
    <col min="5" max="5" width="5.7109375" style="2" customWidth="1"/>
    <col min="6" max="6" width="7.140625" style="2" customWidth="1"/>
    <col min="7" max="7" width="7.57421875" style="2" customWidth="1"/>
    <col min="8" max="9" width="7.140625" style="2" customWidth="1"/>
    <col min="10" max="10" width="6.57421875" style="2" customWidth="1"/>
    <col min="11" max="11" width="6.140625" style="2" customWidth="1"/>
    <col min="12" max="12" width="9.140625" style="2" customWidth="1"/>
    <col min="13" max="14" width="7.140625" style="2" customWidth="1"/>
    <col min="15" max="15" width="10.421875" style="2" customWidth="1"/>
    <col min="16" max="16" width="11.28125" style="2" customWidth="1"/>
    <col min="17" max="17" width="4.28125" style="2" bestFit="1" customWidth="1"/>
    <col min="18" max="18" width="4.00390625" style="2" bestFit="1" customWidth="1"/>
    <col min="19" max="20" width="4.421875" style="2" bestFit="1" customWidth="1"/>
    <col min="21" max="21" width="3.8515625" style="2" bestFit="1" customWidth="1"/>
    <col min="22" max="22" width="4.421875" style="2" bestFit="1" customWidth="1"/>
    <col min="23" max="23" width="4.28125" style="2" bestFit="1" customWidth="1"/>
    <col min="24" max="24" width="4.140625" style="2" bestFit="1" customWidth="1"/>
    <col min="25" max="26" width="4.28125" style="2" bestFit="1" customWidth="1"/>
    <col min="27" max="27" width="4.00390625" style="2" bestFit="1" customWidth="1"/>
    <col min="28" max="28" width="5.140625" style="10" customWidth="1"/>
    <col min="29" max="29" width="11.7109375" style="2" customWidth="1"/>
    <col min="30" max="30" width="11.57421875" style="2" bestFit="1" customWidth="1"/>
    <col min="31" max="16384" width="11.421875" style="2" customWidth="1"/>
  </cols>
  <sheetData>
    <row r="1" spans="1:14" s="1" customFormat="1" ht="12.75">
      <c r="A1" s="920" t="s">
        <v>526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</row>
    <row r="2" spans="1:14" s="1" customFormat="1" ht="11.25" customHeight="1">
      <c r="A2" s="925" t="s">
        <v>299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</row>
    <row r="3" spans="5:13" ht="11.25" customHeight="1">
      <c r="E3" s="189"/>
      <c r="M3" s="189"/>
    </row>
    <row r="4" spans="1:14" ht="11.25" customHeight="1">
      <c r="A4" s="884" t="s">
        <v>300</v>
      </c>
      <c r="B4" s="884"/>
      <c r="C4" s="884"/>
      <c r="D4" s="885"/>
      <c r="E4" s="923" t="s">
        <v>522</v>
      </c>
      <c r="F4" s="923" t="s">
        <v>523</v>
      </c>
      <c r="G4" s="923" t="s">
        <v>318</v>
      </c>
      <c r="H4" s="923" t="s">
        <v>302</v>
      </c>
      <c r="I4" s="923" t="s">
        <v>303</v>
      </c>
      <c r="J4" s="923" t="s">
        <v>304</v>
      </c>
      <c r="K4" s="923" t="s">
        <v>305</v>
      </c>
      <c r="L4" s="923" t="s">
        <v>319</v>
      </c>
      <c r="M4" s="882" t="s">
        <v>524</v>
      </c>
      <c r="N4" s="882" t="s">
        <v>307</v>
      </c>
    </row>
    <row r="5" spans="1:14" ht="11.25">
      <c r="A5" s="886"/>
      <c r="B5" s="886"/>
      <c r="C5" s="886"/>
      <c r="D5" s="887"/>
      <c r="E5" s="923"/>
      <c r="F5" s="923"/>
      <c r="G5" s="923"/>
      <c r="H5" s="923"/>
      <c r="I5" s="923"/>
      <c r="J5" s="923"/>
      <c r="K5" s="923"/>
      <c r="L5" s="923"/>
      <c r="M5" s="882"/>
      <c r="N5" s="882"/>
    </row>
    <row r="6" spans="1:16" ht="11.25">
      <c r="A6" s="886"/>
      <c r="B6" s="886"/>
      <c r="C6" s="886"/>
      <c r="D6" s="887"/>
      <c r="E6" s="923"/>
      <c r="F6" s="923"/>
      <c r="G6" s="923"/>
      <c r="H6" s="923"/>
      <c r="I6" s="923"/>
      <c r="J6" s="923"/>
      <c r="K6" s="923"/>
      <c r="L6" s="923"/>
      <c r="M6" s="882"/>
      <c r="N6" s="882"/>
      <c r="O6" s="926"/>
      <c r="P6" s="926"/>
    </row>
    <row r="7" spans="1:16" ht="11.25">
      <c r="A7" s="886"/>
      <c r="B7" s="886"/>
      <c r="C7" s="886"/>
      <c r="D7" s="887"/>
      <c r="E7" s="923"/>
      <c r="F7" s="923"/>
      <c r="G7" s="923"/>
      <c r="H7" s="923"/>
      <c r="I7" s="923"/>
      <c r="J7" s="923"/>
      <c r="K7" s="923"/>
      <c r="L7" s="923"/>
      <c r="M7" s="882"/>
      <c r="N7" s="882"/>
      <c r="O7" s="926"/>
      <c r="P7" s="926"/>
    </row>
    <row r="8" spans="1:14" ht="11.25">
      <c r="A8" s="886"/>
      <c r="B8" s="886"/>
      <c r="C8" s="886"/>
      <c r="D8" s="887"/>
      <c r="E8" s="923"/>
      <c r="F8" s="923"/>
      <c r="G8" s="923"/>
      <c r="H8" s="923"/>
      <c r="I8" s="923"/>
      <c r="J8" s="923"/>
      <c r="K8" s="923"/>
      <c r="L8" s="923"/>
      <c r="M8" s="882"/>
      <c r="N8" s="882"/>
    </row>
    <row r="9" spans="1:14" ht="11.25">
      <c r="A9" s="886"/>
      <c r="B9" s="886"/>
      <c r="C9" s="886"/>
      <c r="D9" s="887"/>
      <c r="E9" s="923"/>
      <c r="F9" s="923"/>
      <c r="G9" s="923"/>
      <c r="H9" s="923"/>
      <c r="I9" s="923"/>
      <c r="J9" s="923"/>
      <c r="K9" s="923"/>
      <c r="L9" s="923"/>
      <c r="M9" s="882"/>
      <c r="N9" s="882"/>
    </row>
    <row r="10" spans="1:14" ht="11.25">
      <c r="A10" s="886"/>
      <c r="B10" s="886"/>
      <c r="C10" s="886"/>
      <c r="D10" s="887"/>
      <c r="E10" s="923"/>
      <c r="F10" s="923"/>
      <c r="G10" s="923"/>
      <c r="H10" s="923"/>
      <c r="I10" s="923"/>
      <c r="J10" s="923"/>
      <c r="K10" s="923"/>
      <c r="L10" s="923"/>
      <c r="M10" s="882"/>
      <c r="N10" s="882"/>
    </row>
    <row r="11" spans="1:14" ht="11.25" customHeight="1">
      <c r="A11" s="888"/>
      <c r="B11" s="888"/>
      <c r="C11" s="888"/>
      <c r="D11" s="889"/>
      <c r="E11" s="868" t="s">
        <v>2</v>
      </c>
      <c r="F11" s="869"/>
      <c r="G11" s="869"/>
      <c r="H11" s="869"/>
      <c r="I11" s="869"/>
      <c r="J11" s="869"/>
      <c r="K11" s="869"/>
      <c r="L11" s="869"/>
      <c r="M11" s="869"/>
      <c r="N11" s="869"/>
    </row>
    <row r="12" spans="1:29" s="14" customFormat="1" ht="12.75" customHeight="1">
      <c r="A12" s="916" t="s">
        <v>11</v>
      </c>
      <c r="B12" s="916"/>
      <c r="C12" s="916"/>
      <c r="E12" s="130">
        <v>44</v>
      </c>
      <c r="F12" s="73">
        <v>1</v>
      </c>
      <c r="G12" s="73">
        <v>28</v>
      </c>
      <c r="H12" s="73">
        <v>17</v>
      </c>
      <c r="I12" s="73">
        <v>19</v>
      </c>
      <c r="J12" s="73">
        <v>24</v>
      </c>
      <c r="K12" s="164">
        <v>10</v>
      </c>
      <c r="L12" s="164">
        <f>0+2</f>
        <v>2</v>
      </c>
      <c r="M12" s="164">
        <v>9</v>
      </c>
      <c r="N12" s="73">
        <v>32</v>
      </c>
      <c r="O12" s="201"/>
      <c r="P12" s="193"/>
      <c r="Q12" s="60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0"/>
      <c r="AC12" s="2"/>
    </row>
    <row r="13" spans="2:29" s="12" customFormat="1" ht="6" customHeight="1">
      <c r="B13" s="162"/>
      <c r="E13" s="166"/>
      <c r="F13" s="196"/>
      <c r="G13" s="196"/>
      <c r="H13" s="196"/>
      <c r="I13" s="196"/>
      <c r="J13" s="196"/>
      <c r="K13" s="196"/>
      <c r="L13" s="156"/>
      <c r="M13" s="196"/>
      <c r="N13" s="196"/>
      <c r="O13" s="201"/>
      <c r="P13" s="191"/>
      <c r="AB13" s="14"/>
      <c r="AC13" s="2"/>
    </row>
    <row r="14" spans="1:29" s="12" customFormat="1" ht="11.25" customHeight="1">
      <c r="A14" s="162" t="s">
        <v>51</v>
      </c>
      <c r="E14" s="166"/>
      <c r="F14" s="196"/>
      <c r="G14" s="196"/>
      <c r="H14" s="196"/>
      <c r="I14" s="196"/>
      <c r="J14" s="196"/>
      <c r="K14" s="196"/>
      <c r="L14" s="156"/>
      <c r="M14" s="196"/>
      <c r="N14" s="196"/>
      <c r="O14" s="20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</row>
    <row r="15" spans="2:29" s="12" customFormat="1" ht="6" customHeight="1">
      <c r="B15" s="162"/>
      <c r="E15" s="166"/>
      <c r="F15" s="196"/>
      <c r="G15" s="196"/>
      <c r="H15" s="196"/>
      <c r="I15" s="196"/>
      <c r="J15" s="196"/>
      <c r="K15" s="196"/>
      <c r="L15" s="156"/>
      <c r="M15" s="196"/>
      <c r="N15" s="196"/>
      <c r="O15" s="201"/>
      <c r="P15" s="191" t="s">
        <v>320</v>
      </c>
      <c r="AB15" s="14"/>
      <c r="AC15" s="2"/>
    </row>
    <row r="16" spans="2:16" ht="12.75" customHeight="1">
      <c r="B16" s="915" t="s">
        <v>111</v>
      </c>
      <c r="C16" s="915"/>
      <c r="E16" s="232" t="s">
        <v>8</v>
      </c>
      <c r="F16" s="54" t="s">
        <v>8</v>
      </c>
      <c r="G16" s="54" t="s">
        <v>8</v>
      </c>
      <c r="H16" s="16">
        <v>1</v>
      </c>
      <c r="I16" s="156">
        <v>2</v>
      </c>
      <c r="J16" s="156">
        <v>2</v>
      </c>
      <c r="K16" s="54" t="s">
        <v>8</v>
      </c>
      <c r="L16" s="54" t="s">
        <v>8</v>
      </c>
      <c r="M16" s="54" t="s">
        <v>8</v>
      </c>
      <c r="N16" s="156">
        <v>5</v>
      </c>
      <c r="O16" s="202"/>
      <c r="P16" s="193"/>
    </row>
    <row r="17" spans="2:16" ht="12.75" customHeight="1">
      <c r="B17" s="915" t="s">
        <v>106</v>
      </c>
      <c r="C17" s="915"/>
      <c r="E17" s="232" t="s">
        <v>8</v>
      </c>
      <c r="F17" s="54" t="s">
        <v>8</v>
      </c>
      <c r="G17" s="54" t="s">
        <v>8</v>
      </c>
      <c r="H17" s="16">
        <v>1</v>
      </c>
      <c r="I17" s="16">
        <v>2</v>
      </c>
      <c r="J17" s="16">
        <v>6</v>
      </c>
      <c r="K17" s="156">
        <v>1</v>
      </c>
      <c r="L17" s="54" t="s">
        <v>8</v>
      </c>
      <c r="M17" s="156">
        <v>1</v>
      </c>
      <c r="N17" s="16">
        <f>6+2</f>
        <v>8</v>
      </c>
      <c r="O17" s="203"/>
      <c r="P17" s="193"/>
    </row>
    <row r="18" spans="2:16" ht="12.75" customHeight="1">
      <c r="B18" s="915" t="s">
        <v>110</v>
      </c>
      <c r="C18" s="915"/>
      <c r="E18" s="232" t="s">
        <v>8</v>
      </c>
      <c r="F18" s="54" t="s">
        <v>8</v>
      </c>
      <c r="G18" s="54" t="s">
        <v>8</v>
      </c>
      <c r="H18" s="54" t="s">
        <v>8</v>
      </c>
      <c r="I18" s="16">
        <v>1</v>
      </c>
      <c r="J18" s="16">
        <v>3</v>
      </c>
      <c r="K18" s="54" t="s">
        <v>8</v>
      </c>
      <c r="L18" s="54" t="s">
        <v>8</v>
      </c>
      <c r="M18" s="156">
        <v>2</v>
      </c>
      <c r="N18" s="16">
        <v>12</v>
      </c>
      <c r="O18" s="203"/>
      <c r="P18" s="193"/>
    </row>
    <row r="19" spans="2:16" ht="6" customHeight="1">
      <c r="B19" s="157"/>
      <c r="C19" s="157"/>
      <c r="E19" s="166"/>
      <c r="F19" s="156"/>
      <c r="G19" s="196"/>
      <c r="H19" s="156"/>
      <c r="I19" s="156"/>
      <c r="J19" s="156"/>
      <c r="K19" s="196"/>
      <c r="L19" s="156"/>
      <c r="M19" s="156"/>
      <c r="N19" s="156"/>
      <c r="O19" s="203"/>
      <c r="P19" s="193"/>
    </row>
    <row r="20" spans="1:16" ht="12.75" customHeight="1">
      <c r="A20" s="162" t="s">
        <v>50</v>
      </c>
      <c r="C20" s="157"/>
      <c r="E20" s="166"/>
      <c r="F20" s="156"/>
      <c r="G20" s="196"/>
      <c r="H20" s="156"/>
      <c r="I20" s="156"/>
      <c r="J20" s="156"/>
      <c r="K20" s="196"/>
      <c r="L20" s="156"/>
      <c r="M20" s="156"/>
      <c r="N20" s="156"/>
      <c r="O20" s="203"/>
      <c r="P20" s="193"/>
    </row>
    <row r="21" spans="2:16" ht="6" customHeight="1">
      <c r="B21" s="157"/>
      <c r="C21" s="157"/>
      <c r="E21" s="166"/>
      <c r="F21" s="156"/>
      <c r="G21" s="196"/>
      <c r="H21" s="156"/>
      <c r="I21" s="156"/>
      <c r="J21" s="156"/>
      <c r="K21" s="196"/>
      <c r="L21" s="156"/>
      <c r="M21" s="156"/>
      <c r="N21" s="156"/>
      <c r="O21" s="203"/>
      <c r="P21" s="193" t="s">
        <v>321</v>
      </c>
    </row>
    <row r="22" spans="2:16" ht="12.75" customHeight="1">
      <c r="B22" s="915" t="s">
        <v>279</v>
      </c>
      <c r="C22" s="915"/>
      <c r="E22" s="49">
        <v>6</v>
      </c>
      <c r="F22" s="54" t="s">
        <v>8</v>
      </c>
      <c r="G22" s="16">
        <v>3</v>
      </c>
      <c r="H22" s="54" t="s">
        <v>8</v>
      </c>
      <c r="I22" s="16">
        <v>2</v>
      </c>
      <c r="J22" s="156">
        <v>1</v>
      </c>
      <c r="K22" s="156">
        <v>1</v>
      </c>
      <c r="L22" s="54" t="s">
        <v>8</v>
      </c>
      <c r="M22" s="156">
        <v>1</v>
      </c>
      <c r="N22" s="16">
        <f>2+0</f>
        <v>2</v>
      </c>
      <c r="O22" s="203"/>
      <c r="P22" s="193"/>
    </row>
    <row r="23" spans="2:16" ht="12.75" customHeight="1">
      <c r="B23" s="915" t="s">
        <v>109</v>
      </c>
      <c r="C23" s="915"/>
      <c r="E23" s="49">
        <v>3</v>
      </c>
      <c r="F23" s="54" t="s">
        <v>8</v>
      </c>
      <c r="G23" s="16">
        <v>5</v>
      </c>
      <c r="H23" s="16">
        <v>2</v>
      </c>
      <c r="I23" s="16">
        <v>1</v>
      </c>
      <c r="J23" s="54" t="s">
        <v>8</v>
      </c>
      <c r="K23" s="156">
        <v>1</v>
      </c>
      <c r="L23" s="156">
        <f>0+1</f>
        <v>1</v>
      </c>
      <c r="M23" s="54" t="s">
        <v>8</v>
      </c>
      <c r="N23" s="16">
        <f>1+0</f>
        <v>1</v>
      </c>
      <c r="O23" s="203"/>
      <c r="P23" s="193"/>
    </row>
    <row r="24" spans="2:16" ht="12.75" customHeight="1">
      <c r="B24" s="915" t="s">
        <v>108</v>
      </c>
      <c r="C24" s="915"/>
      <c r="E24" s="49">
        <v>16</v>
      </c>
      <c r="F24" s="54" t="s">
        <v>8</v>
      </c>
      <c r="G24" s="16">
        <v>2</v>
      </c>
      <c r="H24" s="16">
        <v>2</v>
      </c>
      <c r="I24" s="16">
        <v>2</v>
      </c>
      <c r="J24" s="54" t="s">
        <v>8</v>
      </c>
      <c r="K24" s="156">
        <v>3</v>
      </c>
      <c r="L24" s="54" t="s">
        <v>8</v>
      </c>
      <c r="M24" s="156">
        <v>1</v>
      </c>
      <c r="N24" s="16">
        <f>1+1</f>
        <v>2</v>
      </c>
      <c r="O24" s="203"/>
      <c r="P24" s="193"/>
    </row>
    <row r="25" spans="2:16" ht="12.75" customHeight="1">
      <c r="B25" s="915" t="s">
        <v>107</v>
      </c>
      <c r="C25" s="915"/>
      <c r="E25" s="49">
        <v>3</v>
      </c>
      <c r="F25" s="54" t="s">
        <v>8</v>
      </c>
      <c r="G25" s="16">
        <v>1</v>
      </c>
      <c r="H25" s="16">
        <v>1</v>
      </c>
      <c r="I25" s="16">
        <v>4</v>
      </c>
      <c r="J25" s="16">
        <v>4</v>
      </c>
      <c r="K25" s="54" t="s">
        <v>8</v>
      </c>
      <c r="L25" s="54" t="s">
        <v>8</v>
      </c>
      <c r="M25" s="156">
        <v>1</v>
      </c>
      <c r="N25" s="16">
        <f>3+1</f>
        <v>4</v>
      </c>
      <c r="O25" s="203"/>
      <c r="P25" s="193"/>
    </row>
    <row r="26" spans="2:16" ht="12.75" customHeight="1">
      <c r="B26" s="915" t="s">
        <v>106</v>
      </c>
      <c r="C26" s="915"/>
      <c r="E26" s="49">
        <v>6</v>
      </c>
      <c r="F26" s="54" t="s">
        <v>8</v>
      </c>
      <c r="G26" s="16">
        <v>6</v>
      </c>
      <c r="H26" s="16">
        <v>3</v>
      </c>
      <c r="I26" s="16">
        <v>2</v>
      </c>
      <c r="J26" s="16">
        <v>1</v>
      </c>
      <c r="K26" s="54" t="s">
        <v>8</v>
      </c>
      <c r="L26" s="156">
        <f>0+1</f>
        <v>1</v>
      </c>
      <c r="M26" s="54" t="s">
        <v>8</v>
      </c>
      <c r="N26" s="16">
        <f>1+0</f>
        <v>1</v>
      </c>
      <c r="O26" s="203"/>
      <c r="P26" s="193"/>
    </row>
    <row r="27" spans="2:16" ht="12.75" customHeight="1">
      <c r="B27" s="915" t="s">
        <v>105</v>
      </c>
      <c r="C27" s="915"/>
      <c r="E27" s="49">
        <v>3</v>
      </c>
      <c r="F27" s="16">
        <v>1</v>
      </c>
      <c r="G27" s="16">
        <v>8</v>
      </c>
      <c r="H27" s="54" t="s">
        <v>8</v>
      </c>
      <c r="I27" s="16">
        <v>2</v>
      </c>
      <c r="J27" s="16">
        <v>5</v>
      </c>
      <c r="K27" s="156">
        <v>1</v>
      </c>
      <c r="L27" s="54" t="s">
        <v>8</v>
      </c>
      <c r="M27" s="156">
        <v>2</v>
      </c>
      <c r="N27" s="16">
        <f>4+1</f>
        <v>5</v>
      </c>
      <c r="O27" s="203"/>
      <c r="P27" s="193"/>
    </row>
    <row r="28" spans="2:16" ht="12.75" customHeight="1">
      <c r="B28" s="915" t="s">
        <v>104</v>
      </c>
      <c r="C28" s="915"/>
      <c r="E28" s="49">
        <v>7</v>
      </c>
      <c r="F28" s="54" t="s">
        <v>8</v>
      </c>
      <c r="G28" s="16">
        <v>3</v>
      </c>
      <c r="H28" s="16">
        <v>4</v>
      </c>
      <c r="I28" s="16">
        <v>1</v>
      </c>
      <c r="J28" s="156">
        <v>1</v>
      </c>
      <c r="K28" s="156">
        <v>3</v>
      </c>
      <c r="L28" s="54" t="s">
        <v>8</v>
      </c>
      <c r="M28" s="156">
        <v>1</v>
      </c>
      <c r="N28" s="16">
        <f>1+0</f>
        <v>1</v>
      </c>
      <c r="O28" s="203"/>
      <c r="P28" s="193"/>
    </row>
    <row r="29" spans="3:16" ht="19.5" customHeight="1">
      <c r="C29" s="6"/>
      <c r="E29" s="166"/>
      <c r="F29" s="195"/>
      <c r="G29" s="195"/>
      <c r="H29" s="195"/>
      <c r="I29" s="195"/>
      <c r="J29" s="195"/>
      <c r="K29" s="195"/>
      <c r="L29" s="195"/>
      <c r="M29" s="195"/>
      <c r="N29" s="156"/>
      <c r="O29" s="203"/>
      <c r="P29" s="193"/>
    </row>
    <row r="30" spans="1:29" s="14" customFormat="1" ht="12.75" customHeight="1">
      <c r="A30" s="916" t="s">
        <v>12</v>
      </c>
      <c r="B30" s="916"/>
      <c r="C30" s="916"/>
      <c r="E30" s="130">
        <v>29</v>
      </c>
      <c r="F30" s="73">
        <v>3</v>
      </c>
      <c r="G30" s="73">
        <v>65</v>
      </c>
      <c r="H30" s="73">
        <v>14</v>
      </c>
      <c r="I30" s="73">
        <v>15</v>
      </c>
      <c r="J30" s="73">
        <v>14</v>
      </c>
      <c r="K30" s="164">
        <v>28</v>
      </c>
      <c r="L30" s="164">
        <f>0+1</f>
        <v>1</v>
      </c>
      <c r="M30" s="164">
        <v>7</v>
      </c>
      <c r="N30" s="73">
        <v>14</v>
      </c>
      <c r="O30" s="201"/>
      <c r="P30" s="193"/>
      <c r="Q30" s="191"/>
      <c r="R30" s="191"/>
      <c r="S30" s="191"/>
      <c r="T30" s="191"/>
      <c r="U30" s="191"/>
      <c r="V30" s="191"/>
      <c r="AC30" s="2"/>
    </row>
    <row r="31" spans="2:29" s="12" customFormat="1" ht="6" customHeight="1">
      <c r="B31" s="162"/>
      <c r="C31" s="6"/>
      <c r="E31" s="166"/>
      <c r="F31" s="196"/>
      <c r="G31" s="196"/>
      <c r="H31" s="196"/>
      <c r="I31" s="196"/>
      <c r="J31" s="196"/>
      <c r="K31" s="196"/>
      <c r="L31" s="156"/>
      <c r="M31" s="196"/>
      <c r="N31" s="196"/>
      <c r="O31" s="203"/>
      <c r="P31" s="193"/>
      <c r="AB31" s="14"/>
      <c r="AC31" s="2"/>
    </row>
    <row r="32" spans="1:29" s="12" customFormat="1" ht="10.5" customHeight="1">
      <c r="A32" s="162" t="s">
        <v>51</v>
      </c>
      <c r="C32" s="6"/>
      <c r="E32" s="166"/>
      <c r="F32" s="196"/>
      <c r="G32" s="196"/>
      <c r="H32" s="196"/>
      <c r="I32" s="196"/>
      <c r="J32" s="196"/>
      <c r="K32" s="196"/>
      <c r="L32" s="156"/>
      <c r="M32" s="196"/>
      <c r="N32" s="196"/>
      <c r="O32" s="203"/>
      <c r="P32" s="193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</row>
    <row r="33" spans="2:29" s="12" customFormat="1" ht="6" customHeight="1">
      <c r="B33" s="162"/>
      <c r="C33" s="6"/>
      <c r="E33" s="166"/>
      <c r="F33" s="196"/>
      <c r="G33" s="196"/>
      <c r="H33" s="196"/>
      <c r="I33" s="196"/>
      <c r="J33" s="196"/>
      <c r="K33" s="196"/>
      <c r="L33" s="156"/>
      <c r="M33" s="196"/>
      <c r="N33" s="196"/>
      <c r="O33" s="203"/>
      <c r="P33" s="193"/>
      <c r="AB33" s="14"/>
      <c r="AC33" s="2"/>
    </row>
    <row r="34" spans="2:16" ht="12.75" customHeight="1">
      <c r="B34" s="915" t="s">
        <v>103</v>
      </c>
      <c r="C34" s="915"/>
      <c r="E34" s="232" t="s">
        <v>8</v>
      </c>
      <c r="F34" s="16">
        <v>2</v>
      </c>
      <c r="G34" s="16">
        <v>1</v>
      </c>
      <c r="H34" s="16">
        <v>2</v>
      </c>
      <c r="I34" s="16">
        <v>2</v>
      </c>
      <c r="J34" s="16">
        <v>1</v>
      </c>
      <c r="K34" s="54" t="s">
        <v>8</v>
      </c>
      <c r="L34" s="54" t="s">
        <v>8</v>
      </c>
      <c r="M34" s="54" t="s">
        <v>8</v>
      </c>
      <c r="N34" s="54" t="s">
        <v>8</v>
      </c>
      <c r="O34" s="204"/>
      <c r="P34" s="205"/>
    </row>
    <row r="35" spans="2:16" ht="12.75" customHeight="1">
      <c r="B35" s="915" t="s">
        <v>102</v>
      </c>
      <c r="C35" s="915"/>
      <c r="E35" s="232" t="s">
        <v>8</v>
      </c>
      <c r="F35" s="54" t="s">
        <v>8</v>
      </c>
      <c r="G35" s="16">
        <v>1</v>
      </c>
      <c r="H35" s="54" t="s">
        <v>8</v>
      </c>
      <c r="I35" s="16">
        <v>1</v>
      </c>
      <c r="J35" s="16">
        <v>2</v>
      </c>
      <c r="K35" s="156">
        <v>2</v>
      </c>
      <c r="L35" s="54" t="s">
        <v>8</v>
      </c>
      <c r="M35" s="156">
        <v>1</v>
      </c>
      <c r="N35" s="16">
        <f>1+1</f>
        <v>2</v>
      </c>
      <c r="O35" s="203"/>
      <c r="P35" s="193"/>
    </row>
    <row r="36" spans="2:16" ht="12.75" customHeight="1">
      <c r="B36" s="915" t="s">
        <v>101</v>
      </c>
      <c r="C36" s="915"/>
      <c r="E36" s="49">
        <v>1</v>
      </c>
      <c r="F36" s="16">
        <v>1</v>
      </c>
      <c r="G36" s="54" t="s">
        <v>8</v>
      </c>
      <c r="H36" s="16">
        <v>1</v>
      </c>
      <c r="I36" s="16">
        <v>1</v>
      </c>
      <c r="J36" s="156">
        <v>1</v>
      </c>
      <c r="K36" s="54" t="s">
        <v>8</v>
      </c>
      <c r="L36" s="54" t="s">
        <v>8</v>
      </c>
      <c r="M36" s="54" t="s">
        <v>8</v>
      </c>
      <c r="N36" s="156">
        <f>0+1</f>
        <v>1</v>
      </c>
      <c r="O36" s="204"/>
      <c r="P36" s="193"/>
    </row>
    <row r="37" spans="2:17" ht="12.75" customHeight="1">
      <c r="B37" s="915" t="s">
        <v>99</v>
      </c>
      <c r="C37" s="915"/>
      <c r="E37" s="232" t="s">
        <v>8</v>
      </c>
      <c r="F37" s="54" t="s">
        <v>8</v>
      </c>
      <c r="G37" s="16">
        <v>1</v>
      </c>
      <c r="H37" s="16">
        <v>1</v>
      </c>
      <c r="I37" s="16">
        <v>1</v>
      </c>
      <c r="J37" s="54" t="s">
        <v>8</v>
      </c>
      <c r="K37" s="54" t="s">
        <v>8</v>
      </c>
      <c r="L37" s="54" t="s">
        <v>8</v>
      </c>
      <c r="M37" s="54" t="s">
        <v>8</v>
      </c>
      <c r="N37" s="54" t="s">
        <v>8</v>
      </c>
      <c r="O37" s="204"/>
      <c r="P37" s="205"/>
      <c r="Q37" s="205"/>
    </row>
    <row r="38" spans="2:16" ht="6" customHeight="1">
      <c r="B38" s="158"/>
      <c r="C38" s="6"/>
      <c r="E38" s="166"/>
      <c r="F38" s="156"/>
      <c r="G38" s="156"/>
      <c r="H38" s="196"/>
      <c r="I38" s="196"/>
      <c r="J38" s="196"/>
      <c r="K38" s="156"/>
      <c r="L38" s="156"/>
      <c r="M38" s="156"/>
      <c r="N38" s="156"/>
      <c r="O38" s="203"/>
      <c r="P38" s="193"/>
    </row>
    <row r="39" spans="1:16" ht="12.75" customHeight="1">
      <c r="A39" s="158" t="s">
        <v>50</v>
      </c>
      <c r="C39" s="6"/>
      <c r="E39" s="166"/>
      <c r="F39" s="156"/>
      <c r="G39" s="156"/>
      <c r="H39" s="196"/>
      <c r="I39" s="196"/>
      <c r="J39" s="196"/>
      <c r="K39" s="156"/>
      <c r="L39" s="156"/>
      <c r="M39" s="156"/>
      <c r="N39" s="156"/>
      <c r="O39" s="203"/>
      <c r="P39" s="193"/>
    </row>
    <row r="40" spans="2:16" ht="6" customHeight="1">
      <c r="B40" s="158"/>
      <c r="C40" s="6"/>
      <c r="E40" s="166"/>
      <c r="F40" s="156"/>
      <c r="G40" s="156"/>
      <c r="H40" s="196"/>
      <c r="I40" s="196"/>
      <c r="J40" s="196"/>
      <c r="K40" s="156"/>
      <c r="L40" s="156"/>
      <c r="M40" s="156"/>
      <c r="N40" s="156"/>
      <c r="O40" s="203"/>
      <c r="P40" s="193"/>
    </row>
    <row r="41" spans="2:16" ht="12.75" customHeight="1">
      <c r="B41" s="915" t="s">
        <v>103</v>
      </c>
      <c r="C41" s="915"/>
      <c r="E41" s="161">
        <v>2</v>
      </c>
      <c r="F41" s="54" t="s">
        <v>8</v>
      </c>
      <c r="G41" s="16">
        <v>7</v>
      </c>
      <c r="H41" s="54" t="s">
        <v>8</v>
      </c>
      <c r="I41" s="16">
        <v>3</v>
      </c>
      <c r="J41" s="54" t="s">
        <v>8</v>
      </c>
      <c r="K41" s="156">
        <v>2</v>
      </c>
      <c r="L41" s="54" t="s">
        <v>8</v>
      </c>
      <c r="M41" s="54" t="s">
        <v>8</v>
      </c>
      <c r="N41" s="54" t="s">
        <v>8</v>
      </c>
      <c r="O41" s="204"/>
      <c r="P41" s="205"/>
    </row>
    <row r="42" spans="2:16" ht="12.75" customHeight="1">
      <c r="B42" s="915" t="s">
        <v>102</v>
      </c>
      <c r="C42" s="915"/>
      <c r="E42" s="49">
        <v>4</v>
      </c>
      <c r="F42" s="54" t="s">
        <v>8</v>
      </c>
      <c r="G42" s="16">
        <v>8</v>
      </c>
      <c r="H42" s="16">
        <v>2</v>
      </c>
      <c r="I42" s="54" t="s">
        <v>8</v>
      </c>
      <c r="J42" s="54" t="s">
        <v>8</v>
      </c>
      <c r="K42" s="156">
        <v>2</v>
      </c>
      <c r="L42" s="156">
        <f>0+1</f>
        <v>1</v>
      </c>
      <c r="M42" s="156">
        <v>1</v>
      </c>
      <c r="N42" s="16">
        <f>1+0</f>
        <v>1</v>
      </c>
      <c r="O42" s="203"/>
      <c r="P42" s="193"/>
    </row>
    <row r="43" spans="2:16" ht="12.75" customHeight="1">
      <c r="B43" s="915" t="s">
        <v>101</v>
      </c>
      <c r="C43" s="915"/>
      <c r="E43" s="49">
        <v>3</v>
      </c>
      <c r="F43" s="54" t="s">
        <v>8</v>
      </c>
      <c r="G43" s="16">
        <v>3</v>
      </c>
      <c r="H43" s="54" t="s">
        <v>8</v>
      </c>
      <c r="I43" s="54" t="s">
        <v>8</v>
      </c>
      <c r="J43" s="54" t="s">
        <v>8</v>
      </c>
      <c r="K43" s="54" t="s">
        <v>8</v>
      </c>
      <c r="L43" s="54" t="s">
        <v>8</v>
      </c>
      <c r="M43" s="156">
        <v>2</v>
      </c>
      <c r="N43" s="54" t="s">
        <v>8</v>
      </c>
      <c r="O43" s="203"/>
      <c r="P43" s="193"/>
    </row>
    <row r="44" spans="2:16" ht="12.75" customHeight="1">
      <c r="B44" s="915" t="s">
        <v>100</v>
      </c>
      <c r="C44" s="915"/>
      <c r="E44" s="49">
        <v>1</v>
      </c>
      <c r="F44" s="54" t="s">
        <v>8</v>
      </c>
      <c r="G44" s="16">
        <v>2</v>
      </c>
      <c r="H44" s="54" t="s">
        <v>8</v>
      </c>
      <c r="I44" s="16">
        <v>3</v>
      </c>
      <c r="J44" s="156">
        <v>2</v>
      </c>
      <c r="K44" s="156">
        <v>1</v>
      </c>
      <c r="L44" s="54" t="s">
        <v>8</v>
      </c>
      <c r="M44" s="206">
        <v>1</v>
      </c>
      <c r="N44" s="16">
        <f>1+0</f>
        <v>1</v>
      </c>
      <c r="O44" s="203"/>
      <c r="P44" s="193"/>
    </row>
    <row r="45" spans="2:16" ht="12.75" customHeight="1">
      <c r="B45" s="915" t="s">
        <v>99</v>
      </c>
      <c r="C45" s="915"/>
      <c r="E45" s="49">
        <v>4</v>
      </c>
      <c r="F45" s="54" t="s">
        <v>8</v>
      </c>
      <c r="G45" s="16">
        <v>11</v>
      </c>
      <c r="H45" s="16">
        <v>1</v>
      </c>
      <c r="I45" s="16">
        <v>2</v>
      </c>
      <c r="J45" s="156">
        <v>1</v>
      </c>
      <c r="K45" s="156">
        <v>1</v>
      </c>
      <c r="L45" s="54" t="s">
        <v>8</v>
      </c>
      <c r="M45" s="54" t="s">
        <v>8</v>
      </c>
      <c r="N45" s="16">
        <f>2+1</f>
        <v>3</v>
      </c>
      <c r="O45" s="203"/>
      <c r="P45" s="193"/>
    </row>
    <row r="46" spans="2:16" ht="12.75" customHeight="1">
      <c r="B46" s="915" t="s">
        <v>98</v>
      </c>
      <c r="C46" s="915"/>
      <c r="E46" s="232" t="s">
        <v>8</v>
      </c>
      <c r="F46" s="54" t="s">
        <v>8</v>
      </c>
      <c r="G46" s="16">
        <v>9</v>
      </c>
      <c r="H46" s="16">
        <v>4</v>
      </c>
      <c r="I46" s="16">
        <v>2</v>
      </c>
      <c r="J46" s="156">
        <v>3</v>
      </c>
      <c r="K46" s="156">
        <v>2</v>
      </c>
      <c r="L46" s="54" t="s">
        <v>8</v>
      </c>
      <c r="M46" s="54" t="s">
        <v>8</v>
      </c>
      <c r="N46" s="54" t="s">
        <v>8</v>
      </c>
      <c r="O46" s="204"/>
      <c r="P46" s="205"/>
    </row>
    <row r="47" spans="2:16" ht="12.75" customHeight="1">
      <c r="B47" s="915" t="s">
        <v>97</v>
      </c>
      <c r="C47" s="915"/>
      <c r="E47" s="49">
        <v>7</v>
      </c>
      <c r="F47" s="54" t="s">
        <v>8</v>
      </c>
      <c r="G47" s="16">
        <v>14</v>
      </c>
      <c r="H47" s="54" t="s">
        <v>8</v>
      </c>
      <c r="I47" s="54" t="s">
        <v>8</v>
      </c>
      <c r="J47" s="156">
        <v>1</v>
      </c>
      <c r="K47" s="156">
        <v>1</v>
      </c>
      <c r="L47" s="54" t="s">
        <v>8</v>
      </c>
      <c r="M47" s="156">
        <v>2</v>
      </c>
      <c r="N47" s="16">
        <f>3+0</f>
        <v>3</v>
      </c>
      <c r="O47" s="203"/>
      <c r="P47" s="193"/>
    </row>
    <row r="48" spans="2:16" ht="12.75" customHeight="1">
      <c r="B48" s="915" t="s">
        <v>96</v>
      </c>
      <c r="C48" s="915"/>
      <c r="E48" s="49">
        <v>1</v>
      </c>
      <c r="F48" s="54" t="s">
        <v>8</v>
      </c>
      <c r="G48" s="16">
        <v>2</v>
      </c>
      <c r="H48" s="16">
        <v>2</v>
      </c>
      <c r="I48" s="54" t="s">
        <v>8</v>
      </c>
      <c r="J48" s="16">
        <v>1</v>
      </c>
      <c r="K48" s="156">
        <v>4</v>
      </c>
      <c r="L48" s="54" t="s">
        <v>8</v>
      </c>
      <c r="M48" s="54" t="s">
        <v>8</v>
      </c>
      <c r="N48" s="156">
        <v>2</v>
      </c>
      <c r="O48" s="204"/>
      <c r="P48" s="205"/>
    </row>
    <row r="49" spans="2:16" ht="12.75" customHeight="1">
      <c r="B49" s="915" t="s">
        <v>95</v>
      </c>
      <c r="C49" s="915"/>
      <c r="E49" s="49">
        <v>6</v>
      </c>
      <c r="F49" s="54" t="s">
        <v>8</v>
      </c>
      <c r="G49" s="16">
        <v>6</v>
      </c>
      <c r="H49" s="16">
        <v>1</v>
      </c>
      <c r="I49" s="54" t="s">
        <v>8</v>
      </c>
      <c r="J49" s="16">
        <v>2</v>
      </c>
      <c r="K49" s="54" t="s">
        <v>8</v>
      </c>
      <c r="L49" s="54" t="s">
        <v>8</v>
      </c>
      <c r="M49" s="54" t="s">
        <v>8</v>
      </c>
      <c r="N49" s="16">
        <f>1+0</f>
        <v>1</v>
      </c>
      <c r="O49" s="203"/>
      <c r="P49" s="193"/>
    </row>
    <row r="50" spans="3:16" ht="19.5" customHeight="1">
      <c r="C50" s="6"/>
      <c r="E50" s="166"/>
      <c r="F50" s="156"/>
      <c r="G50" s="196"/>
      <c r="H50" s="156"/>
      <c r="I50" s="156"/>
      <c r="J50" s="196"/>
      <c r="K50" s="156"/>
      <c r="L50" s="156"/>
      <c r="M50" s="156"/>
      <c r="N50" s="156"/>
      <c r="O50" s="203"/>
      <c r="P50" s="193"/>
    </row>
    <row r="51" spans="1:29" s="14" customFormat="1" ht="12.75" customHeight="1">
      <c r="A51" s="916" t="s">
        <v>13</v>
      </c>
      <c r="B51" s="916"/>
      <c r="C51" s="916"/>
      <c r="E51" s="130">
        <v>118</v>
      </c>
      <c r="F51" s="73">
        <v>4</v>
      </c>
      <c r="G51" s="73">
        <v>30</v>
      </c>
      <c r="H51" s="73">
        <v>42</v>
      </c>
      <c r="I51" s="73">
        <v>25</v>
      </c>
      <c r="J51" s="73">
        <v>25</v>
      </c>
      <c r="K51" s="164">
        <v>22</v>
      </c>
      <c r="L51" s="164">
        <f>0+3</f>
        <v>3</v>
      </c>
      <c r="M51" s="164">
        <v>4</v>
      </c>
      <c r="N51" s="73">
        <v>36</v>
      </c>
      <c r="O51" s="201"/>
      <c r="P51" s="193"/>
      <c r="S51" s="191"/>
      <c r="AC51" s="2"/>
    </row>
    <row r="52" spans="2:29" s="12" customFormat="1" ht="6" customHeight="1">
      <c r="B52" s="162"/>
      <c r="C52" s="6"/>
      <c r="E52" s="166"/>
      <c r="F52" s="196"/>
      <c r="G52" s="196"/>
      <c r="H52" s="196"/>
      <c r="I52" s="196"/>
      <c r="J52" s="196"/>
      <c r="K52" s="196"/>
      <c r="L52" s="156"/>
      <c r="M52" s="196"/>
      <c r="N52" s="196"/>
      <c r="O52" s="203"/>
      <c r="P52" s="193"/>
      <c r="AB52" s="14"/>
      <c r="AC52" s="2"/>
    </row>
    <row r="53" spans="1:29" s="12" customFormat="1" ht="10.5" customHeight="1">
      <c r="A53" s="162" t="s">
        <v>51</v>
      </c>
      <c r="C53" s="6"/>
      <c r="E53" s="166"/>
      <c r="F53" s="195"/>
      <c r="G53" s="195"/>
      <c r="H53" s="195"/>
      <c r="I53" s="195"/>
      <c r="J53" s="195"/>
      <c r="K53" s="195"/>
      <c r="L53" s="195"/>
      <c r="M53" s="195"/>
      <c r="N53" s="195"/>
      <c r="O53" s="203"/>
      <c r="P53" s="193"/>
      <c r="AB53" s="14"/>
      <c r="AC53" s="2"/>
    </row>
    <row r="54" spans="2:29" s="12" customFormat="1" ht="6" customHeight="1">
      <c r="B54" s="162"/>
      <c r="C54" s="6"/>
      <c r="E54" s="166"/>
      <c r="F54" s="196"/>
      <c r="G54" s="196"/>
      <c r="H54" s="196"/>
      <c r="I54" s="196"/>
      <c r="J54" s="196"/>
      <c r="K54" s="196"/>
      <c r="L54" s="156"/>
      <c r="M54" s="196"/>
      <c r="N54" s="196"/>
      <c r="O54" s="203"/>
      <c r="P54" s="193"/>
      <c r="AB54" s="14"/>
      <c r="AC54" s="2"/>
    </row>
    <row r="55" spans="2:16" ht="12.75" customHeight="1">
      <c r="B55" s="915" t="s">
        <v>71</v>
      </c>
      <c r="C55" s="915"/>
      <c r="E55" s="49">
        <v>1</v>
      </c>
      <c r="F55" s="54" t="s">
        <v>8</v>
      </c>
      <c r="G55" s="54" t="s">
        <v>8</v>
      </c>
      <c r="H55" s="54" t="s">
        <v>8</v>
      </c>
      <c r="I55" s="54" t="s">
        <v>8</v>
      </c>
      <c r="J55" s="54" t="s">
        <v>8</v>
      </c>
      <c r="K55" s="54" t="s">
        <v>8</v>
      </c>
      <c r="L55" s="54" t="s">
        <v>8</v>
      </c>
      <c r="M55" s="54" t="s">
        <v>8</v>
      </c>
      <c r="N55" s="16">
        <v>1</v>
      </c>
      <c r="O55" s="203"/>
      <c r="P55" s="193"/>
    </row>
    <row r="56" spans="2:16" ht="12.75" customHeight="1">
      <c r="B56" s="915" t="s">
        <v>94</v>
      </c>
      <c r="C56" s="915"/>
      <c r="E56" s="232" t="s">
        <v>8</v>
      </c>
      <c r="F56" s="54" t="s">
        <v>8</v>
      </c>
      <c r="G56" s="16">
        <v>2</v>
      </c>
      <c r="H56" s="54" t="s">
        <v>8</v>
      </c>
      <c r="I56" s="16">
        <v>1</v>
      </c>
      <c r="J56" s="54" t="s">
        <v>8</v>
      </c>
      <c r="K56" s="156">
        <v>1</v>
      </c>
      <c r="L56" s="54" t="s">
        <v>8</v>
      </c>
      <c r="M56" s="54" t="s">
        <v>8</v>
      </c>
      <c r="N56" s="156">
        <v>1</v>
      </c>
      <c r="O56" s="204"/>
      <c r="P56" s="205"/>
    </row>
    <row r="57" spans="2:16" ht="12.75" customHeight="1">
      <c r="B57" s="915" t="s">
        <v>72</v>
      </c>
      <c r="C57" s="915"/>
      <c r="E57" s="49">
        <v>1</v>
      </c>
      <c r="F57" s="16">
        <v>2</v>
      </c>
      <c r="G57" s="16">
        <v>2</v>
      </c>
      <c r="H57" s="16">
        <v>4</v>
      </c>
      <c r="I57" s="16">
        <v>1</v>
      </c>
      <c r="J57" s="16">
        <v>5</v>
      </c>
      <c r="K57" s="54" t="s">
        <v>8</v>
      </c>
      <c r="L57" s="54" t="s">
        <v>8</v>
      </c>
      <c r="M57" s="156">
        <v>2</v>
      </c>
      <c r="N57" s="16">
        <v>1</v>
      </c>
      <c r="O57" s="203"/>
      <c r="P57" s="193"/>
    </row>
    <row r="58" spans="2:16" ht="12.75" customHeight="1">
      <c r="B58" s="915" t="s">
        <v>93</v>
      </c>
      <c r="C58" s="915"/>
      <c r="E58" s="49">
        <v>1</v>
      </c>
      <c r="F58" s="16">
        <v>1</v>
      </c>
      <c r="G58" s="16">
        <v>2</v>
      </c>
      <c r="H58" s="16">
        <v>14</v>
      </c>
      <c r="I58" s="16">
        <v>5</v>
      </c>
      <c r="J58" s="16">
        <v>9</v>
      </c>
      <c r="K58" s="54" t="s">
        <v>8</v>
      </c>
      <c r="L58" s="156">
        <f>0+1</f>
        <v>1</v>
      </c>
      <c r="M58" s="54" t="s">
        <v>8</v>
      </c>
      <c r="N58" s="16">
        <f>6+5</f>
        <v>11</v>
      </c>
      <c r="O58" s="203"/>
      <c r="P58" s="193"/>
    </row>
    <row r="59" spans="2:16" ht="12.75" customHeight="1">
      <c r="B59" s="915" t="s">
        <v>92</v>
      </c>
      <c r="C59" s="915"/>
      <c r="E59" s="232" t="s">
        <v>8</v>
      </c>
      <c r="F59" s="54" t="s">
        <v>8</v>
      </c>
      <c r="G59" s="16">
        <v>2</v>
      </c>
      <c r="H59" s="16">
        <v>2</v>
      </c>
      <c r="I59" s="16">
        <v>1</v>
      </c>
      <c r="J59" s="16">
        <v>1</v>
      </c>
      <c r="K59" s="54" t="s">
        <v>8</v>
      </c>
      <c r="L59" s="54" t="s">
        <v>8</v>
      </c>
      <c r="M59" s="54" t="s">
        <v>8</v>
      </c>
      <c r="N59" s="16">
        <f>1+0</f>
        <v>1</v>
      </c>
      <c r="O59" s="203"/>
      <c r="P59" s="193"/>
    </row>
    <row r="60" spans="2:15" ht="11.25" customHeight="1">
      <c r="B60" s="152" t="s">
        <v>7</v>
      </c>
      <c r="E60" s="29"/>
      <c r="F60" s="7"/>
      <c r="G60" s="7"/>
      <c r="H60" s="7"/>
      <c r="I60" s="7"/>
      <c r="J60" s="7"/>
      <c r="K60" s="165"/>
      <c r="L60" s="7"/>
      <c r="M60" s="165"/>
      <c r="N60" s="7"/>
      <c r="O60" s="7"/>
    </row>
    <row r="61" spans="1:14" ht="33" customHeight="1">
      <c r="A61" s="917" t="s">
        <v>527</v>
      </c>
      <c r="B61" s="917"/>
      <c r="C61" s="917"/>
      <c r="D61" s="917"/>
      <c r="E61" s="917"/>
      <c r="F61" s="917"/>
      <c r="G61" s="917"/>
      <c r="H61" s="917"/>
      <c r="I61" s="917"/>
      <c r="J61" s="917"/>
      <c r="K61" s="917"/>
      <c r="L61" s="917"/>
      <c r="M61" s="917"/>
      <c r="N61" s="917"/>
    </row>
    <row r="62" spans="2:16" ht="12" customHeight="1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P62" s="165"/>
    </row>
    <row r="63" spans="2:14" ht="12.75" customHeight="1">
      <c r="B63" s="157"/>
      <c r="C63" s="157"/>
      <c r="D63" s="170"/>
      <c r="E63" s="208"/>
      <c r="F63" s="165"/>
      <c r="G63" s="209"/>
      <c r="H63" s="165"/>
      <c r="I63" s="165"/>
      <c r="J63" s="209"/>
      <c r="K63" s="165"/>
      <c r="L63" s="165"/>
      <c r="M63" s="165"/>
      <c r="N63" s="165"/>
    </row>
    <row r="64" spans="2:14" ht="12.75" customHeight="1">
      <c r="B64" s="919"/>
      <c r="C64" s="919"/>
      <c r="E64" s="210"/>
      <c r="F64" s="169"/>
      <c r="G64" s="169"/>
      <c r="H64" s="165"/>
      <c r="I64" s="165"/>
      <c r="J64" s="169"/>
      <c r="K64" s="169"/>
      <c r="L64" s="165"/>
      <c r="M64" s="169"/>
      <c r="N64" s="169"/>
    </row>
    <row r="65" spans="2:14" ht="12.75" customHeight="1">
      <c r="B65" s="157"/>
      <c r="C65" s="157"/>
      <c r="E65" s="210"/>
      <c r="F65" s="169"/>
      <c r="G65" s="169"/>
      <c r="H65" s="165"/>
      <c r="I65" s="165"/>
      <c r="J65" s="169"/>
      <c r="K65" s="169"/>
      <c r="L65" s="165"/>
      <c r="M65" s="169"/>
      <c r="N65" s="169"/>
    </row>
    <row r="66" spans="2:14" ht="12.75" customHeight="1">
      <c r="B66" s="157"/>
      <c r="C66" s="157"/>
      <c r="E66" s="210"/>
      <c r="F66" s="165"/>
      <c r="G66" s="169"/>
      <c r="H66" s="165"/>
      <c r="I66" s="165"/>
      <c r="J66" s="169"/>
      <c r="K66" s="169"/>
      <c r="L66" s="165"/>
      <c r="M66" s="169"/>
      <c r="N66" s="165"/>
    </row>
    <row r="67" spans="2:14" ht="12.75" customHeight="1">
      <c r="B67" s="157"/>
      <c r="C67" s="157"/>
      <c r="E67" s="210"/>
      <c r="F67" s="165"/>
      <c r="G67" s="169"/>
      <c r="H67" s="169"/>
      <c r="I67" s="169"/>
      <c r="J67" s="165"/>
      <c r="K67" s="169"/>
      <c r="L67" s="165"/>
      <c r="M67" s="165"/>
      <c r="N67" s="165"/>
    </row>
  </sheetData>
  <sheetProtection/>
  <mergeCells count="49">
    <mergeCell ref="B59:C59"/>
    <mergeCell ref="A61:N61"/>
    <mergeCell ref="B64:C64"/>
    <mergeCell ref="B49:C49"/>
    <mergeCell ref="A51:C51"/>
    <mergeCell ref="B55:C55"/>
    <mergeCell ref="B56:C56"/>
    <mergeCell ref="B57:C57"/>
    <mergeCell ref="B58:C58"/>
    <mergeCell ref="B43:C43"/>
    <mergeCell ref="B44:C44"/>
    <mergeCell ref="B45:C45"/>
    <mergeCell ref="B46:C46"/>
    <mergeCell ref="B47:C47"/>
    <mergeCell ref="B48:C48"/>
    <mergeCell ref="B34:C34"/>
    <mergeCell ref="B35:C35"/>
    <mergeCell ref="B36:C36"/>
    <mergeCell ref="B37:C37"/>
    <mergeCell ref="B41:C41"/>
    <mergeCell ref="B42:C42"/>
    <mergeCell ref="B24:C24"/>
    <mergeCell ref="B25:C25"/>
    <mergeCell ref="B26:C26"/>
    <mergeCell ref="B27:C27"/>
    <mergeCell ref="B28:C28"/>
    <mergeCell ref="A30:C30"/>
    <mergeCell ref="A12:C12"/>
    <mergeCell ref="B16:C16"/>
    <mergeCell ref="B17:C17"/>
    <mergeCell ref="B18:C18"/>
    <mergeCell ref="B22:C22"/>
    <mergeCell ref="B23:C23"/>
    <mergeCell ref="L4:L10"/>
    <mergeCell ref="M4:M10"/>
    <mergeCell ref="N4:N10"/>
    <mergeCell ref="O6:O7"/>
    <mergeCell ref="P6:P7"/>
    <mergeCell ref="E11:N11"/>
    <mergeCell ref="A1:N1"/>
    <mergeCell ref="A2:N2"/>
    <mergeCell ref="A4:D11"/>
    <mergeCell ref="E4:E10"/>
    <mergeCell ref="F4:F10"/>
    <mergeCell ref="G4:G10"/>
    <mergeCell ref="H4:H10"/>
    <mergeCell ref="I4:I10"/>
    <mergeCell ref="J4:J10"/>
    <mergeCell ref="K4:K10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2016</oddHeader>
    <oddFooter xml:space="preserve">&amp;C 36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6"/>
  <sheetViews>
    <sheetView zoomScaleSheetLayoutView="100" workbookViewId="0" topLeftCell="A1">
      <selection activeCell="A67" sqref="A67"/>
    </sheetView>
  </sheetViews>
  <sheetFormatPr defaultColWidth="11.421875" defaultRowHeight="12.75"/>
  <cols>
    <col min="1" max="1" width="1.7109375" style="2" customWidth="1"/>
    <col min="2" max="2" width="5.140625" style="152" customWidth="1"/>
    <col min="3" max="3" width="18.140625" style="2" customWidth="1"/>
    <col min="4" max="4" width="0.85546875" style="2" customWidth="1"/>
    <col min="5" max="5" width="6.28125" style="2" customWidth="1"/>
    <col min="6" max="6" width="7.28125" style="2" customWidth="1"/>
    <col min="7" max="7" width="7.421875" style="2" customWidth="1"/>
    <col min="8" max="9" width="7.140625" style="2" customWidth="1"/>
    <col min="10" max="10" width="7.28125" style="2" customWidth="1"/>
    <col min="11" max="11" width="6.28125" style="2" customWidth="1"/>
    <col min="12" max="12" width="9.28125" style="2" customWidth="1"/>
    <col min="13" max="14" width="7.140625" style="2" customWidth="1"/>
    <col min="15" max="15" width="12.140625" style="2" customWidth="1"/>
    <col min="16" max="16" width="10.140625" style="2" customWidth="1"/>
    <col min="17" max="17" width="4.28125" style="2" bestFit="1" customWidth="1"/>
    <col min="18" max="19" width="4.421875" style="2" bestFit="1" customWidth="1"/>
    <col min="20" max="20" width="5.421875" style="2" bestFit="1" customWidth="1"/>
    <col min="21" max="21" width="4.421875" style="2" bestFit="1" customWidth="1"/>
    <col min="22" max="22" width="4.57421875" style="2" bestFit="1" customWidth="1"/>
    <col min="23" max="23" width="4.28125" style="2" bestFit="1" customWidth="1"/>
    <col min="24" max="26" width="4.140625" style="2" bestFit="1" customWidth="1"/>
    <col min="27" max="27" width="3.8515625" style="2" bestFit="1" customWidth="1"/>
    <col min="28" max="28" width="3.8515625" style="10" customWidth="1"/>
    <col min="29" max="29" width="11.421875" style="2" customWidth="1"/>
    <col min="30" max="30" width="6.00390625" style="2" customWidth="1"/>
    <col min="31" max="16384" width="11.421875" style="2" customWidth="1"/>
  </cols>
  <sheetData>
    <row r="1" spans="1:14" s="1" customFormat="1" ht="12.75">
      <c r="A1" s="920" t="s">
        <v>526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</row>
    <row r="2" spans="1:14" s="1" customFormat="1" ht="14.25" customHeight="1">
      <c r="A2" s="925" t="s">
        <v>299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</row>
    <row r="3" spans="5:13" ht="11.25" customHeight="1">
      <c r="E3" s="189"/>
      <c r="M3" s="189"/>
    </row>
    <row r="4" spans="1:14" ht="11.25" customHeight="1">
      <c r="A4" s="884" t="s">
        <v>300</v>
      </c>
      <c r="B4" s="884"/>
      <c r="C4" s="884"/>
      <c r="D4" s="885"/>
      <c r="E4" s="923" t="s">
        <v>522</v>
      </c>
      <c r="F4" s="923" t="s">
        <v>523</v>
      </c>
      <c r="G4" s="923" t="s">
        <v>318</v>
      </c>
      <c r="H4" s="923" t="s">
        <v>302</v>
      </c>
      <c r="I4" s="923" t="s">
        <v>322</v>
      </c>
      <c r="J4" s="923" t="s">
        <v>304</v>
      </c>
      <c r="K4" s="923" t="s">
        <v>305</v>
      </c>
      <c r="L4" s="923" t="s">
        <v>319</v>
      </c>
      <c r="M4" s="882" t="s">
        <v>524</v>
      </c>
      <c r="N4" s="882" t="s">
        <v>307</v>
      </c>
    </row>
    <row r="5" spans="1:14" ht="11.25">
      <c r="A5" s="886"/>
      <c r="B5" s="886"/>
      <c r="C5" s="886"/>
      <c r="D5" s="887"/>
      <c r="E5" s="923"/>
      <c r="F5" s="923"/>
      <c r="G5" s="923"/>
      <c r="H5" s="923"/>
      <c r="I5" s="923"/>
      <c r="J5" s="923"/>
      <c r="K5" s="923"/>
      <c r="L5" s="923"/>
      <c r="M5" s="882"/>
      <c r="N5" s="882"/>
    </row>
    <row r="6" spans="1:16" ht="11.25">
      <c r="A6" s="886"/>
      <c r="B6" s="886"/>
      <c r="C6" s="886"/>
      <c r="D6" s="887"/>
      <c r="E6" s="923"/>
      <c r="F6" s="923"/>
      <c r="G6" s="923"/>
      <c r="H6" s="923"/>
      <c r="I6" s="923"/>
      <c r="J6" s="923"/>
      <c r="K6" s="923"/>
      <c r="L6" s="923"/>
      <c r="M6" s="882"/>
      <c r="N6" s="882"/>
      <c r="O6" s="926"/>
      <c r="P6" s="926"/>
    </row>
    <row r="7" spans="1:16" ht="11.25">
      <c r="A7" s="886"/>
      <c r="B7" s="886"/>
      <c r="C7" s="886"/>
      <c r="D7" s="887"/>
      <c r="E7" s="923"/>
      <c r="F7" s="923"/>
      <c r="G7" s="923"/>
      <c r="H7" s="923"/>
      <c r="I7" s="923"/>
      <c r="J7" s="923"/>
      <c r="K7" s="923"/>
      <c r="L7" s="923"/>
      <c r="M7" s="882"/>
      <c r="N7" s="882"/>
      <c r="O7" s="926"/>
      <c r="P7" s="926"/>
    </row>
    <row r="8" spans="1:14" ht="11.25">
      <c r="A8" s="886"/>
      <c r="B8" s="886"/>
      <c r="C8" s="886"/>
      <c r="D8" s="887"/>
      <c r="E8" s="923"/>
      <c r="F8" s="923"/>
      <c r="G8" s="923"/>
      <c r="H8" s="923"/>
      <c r="I8" s="923"/>
      <c r="J8" s="923"/>
      <c r="K8" s="923"/>
      <c r="L8" s="923"/>
      <c r="M8" s="882"/>
      <c r="N8" s="882"/>
    </row>
    <row r="9" spans="1:14" ht="11.25">
      <c r="A9" s="886"/>
      <c r="B9" s="886"/>
      <c r="C9" s="886"/>
      <c r="D9" s="887"/>
      <c r="E9" s="923"/>
      <c r="F9" s="923"/>
      <c r="G9" s="923"/>
      <c r="H9" s="923"/>
      <c r="I9" s="923"/>
      <c r="J9" s="923"/>
      <c r="K9" s="923"/>
      <c r="L9" s="923"/>
      <c r="M9" s="882"/>
      <c r="N9" s="882"/>
    </row>
    <row r="10" spans="1:30" ht="11.25">
      <c r="A10" s="886"/>
      <c r="B10" s="886"/>
      <c r="C10" s="886"/>
      <c r="D10" s="887"/>
      <c r="E10" s="923"/>
      <c r="F10" s="923"/>
      <c r="G10" s="923"/>
      <c r="H10" s="923"/>
      <c r="I10" s="923"/>
      <c r="J10" s="923"/>
      <c r="K10" s="923"/>
      <c r="L10" s="923"/>
      <c r="M10" s="882"/>
      <c r="N10" s="88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4"/>
      <c r="AC10" s="12"/>
      <c r="AD10" s="12"/>
    </row>
    <row r="11" spans="1:30" ht="11.25" customHeight="1">
      <c r="A11" s="888"/>
      <c r="B11" s="888"/>
      <c r="C11" s="888"/>
      <c r="D11" s="889"/>
      <c r="E11" s="868" t="s">
        <v>2</v>
      </c>
      <c r="F11" s="869"/>
      <c r="G11" s="869"/>
      <c r="H11" s="869"/>
      <c r="I11" s="869"/>
      <c r="J11" s="869"/>
      <c r="K11" s="869"/>
      <c r="L11" s="869"/>
      <c r="M11" s="869"/>
      <c r="N11" s="869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4"/>
      <c r="AC11" s="12"/>
      <c r="AD11" s="12"/>
    </row>
    <row r="12" spans="1:30" ht="12.75" customHeight="1">
      <c r="A12" s="158" t="s">
        <v>50</v>
      </c>
      <c r="C12" s="6"/>
      <c r="D12" s="64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4"/>
      <c r="AC12" s="12"/>
      <c r="AD12" s="12"/>
    </row>
    <row r="13" spans="2:30" ht="6" customHeight="1">
      <c r="B13" s="158"/>
      <c r="C13" s="6"/>
      <c r="D13" s="64"/>
      <c r="E13" s="210"/>
      <c r="F13" s="169"/>
      <c r="G13" s="169"/>
      <c r="H13" s="165"/>
      <c r="I13" s="165"/>
      <c r="J13" s="169"/>
      <c r="K13" s="165"/>
      <c r="L13" s="165"/>
      <c r="M13" s="165"/>
      <c r="N13" s="165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4"/>
      <c r="AC13" s="12"/>
      <c r="AD13" s="12"/>
    </row>
    <row r="14" spans="2:30" ht="12.75" customHeight="1">
      <c r="B14" s="915" t="s">
        <v>71</v>
      </c>
      <c r="C14" s="915"/>
      <c r="D14" s="64"/>
      <c r="E14" s="37">
        <v>38</v>
      </c>
      <c r="F14" s="156">
        <v>1</v>
      </c>
      <c r="G14" s="16">
        <v>13</v>
      </c>
      <c r="H14" s="16">
        <v>2</v>
      </c>
      <c r="I14" s="16">
        <v>7</v>
      </c>
      <c r="J14" s="156">
        <v>5</v>
      </c>
      <c r="K14" s="156">
        <v>11</v>
      </c>
      <c r="L14" s="54" t="s">
        <v>8</v>
      </c>
      <c r="M14" s="54" t="s">
        <v>8</v>
      </c>
      <c r="N14" s="16">
        <v>6</v>
      </c>
      <c r="O14" s="211"/>
      <c r="P14" s="201"/>
      <c r="Q14" s="196"/>
      <c r="R14" s="196"/>
      <c r="S14" s="196"/>
      <c r="T14" s="196"/>
      <c r="U14" s="196"/>
      <c r="V14" s="196"/>
      <c r="W14" s="196"/>
      <c r="X14" s="12"/>
      <c r="Y14" s="12"/>
      <c r="Z14" s="12"/>
      <c r="AA14" s="12"/>
      <c r="AB14" s="14"/>
      <c r="AC14" s="12"/>
      <c r="AD14" s="196"/>
    </row>
    <row r="15" spans="2:30" ht="12.75" customHeight="1">
      <c r="B15" s="915" t="s">
        <v>280</v>
      </c>
      <c r="C15" s="915"/>
      <c r="D15" s="64"/>
      <c r="E15" s="37">
        <v>1</v>
      </c>
      <c r="F15" s="54" t="s">
        <v>8</v>
      </c>
      <c r="G15" s="54" t="s">
        <v>8</v>
      </c>
      <c r="H15" s="54" t="s">
        <v>8</v>
      </c>
      <c r="I15" s="16">
        <v>1</v>
      </c>
      <c r="J15" s="54" t="s">
        <v>8</v>
      </c>
      <c r="K15" s="54" t="s">
        <v>8</v>
      </c>
      <c r="L15" s="54" t="s">
        <v>8</v>
      </c>
      <c r="M15" s="54" t="s">
        <v>8</v>
      </c>
      <c r="N15" s="54" t="s">
        <v>8</v>
      </c>
      <c r="O15" s="212"/>
      <c r="P15" s="20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4"/>
      <c r="AC15" s="12"/>
      <c r="AD15" s="196"/>
    </row>
    <row r="16" spans="2:30" ht="12.75" customHeight="1">
      <c r="B16" s="915" t="s">
        <v>72</v>
      </c>
      <c r="C16" s="915"/>
      <c r="D16" s="64"/>
      <c r="E16" s="37">
        <v>3</v>
      </c>
      <c r="F16" s="54" t="s">
        <v>8</v>
      </c>
      <c r="G16" s="16">
        <v>2</v>
      </c>
      <c r="H16" s="54" t="s">
        <v>8</v>
      </c>
      <c r="I16" s="54" t="s">
        <v>8</v>
      </c>
      <c r="J16" s="156">
        <v>2</v>
      </c>
      <c r="K16" s="156">
        <v>2</v>
      </c>
      <c r="L16" s="54" t="s">
        <v>8</v>
      </c>
      <c r="M16" s="54" t="s">
        <v>8</v>
      </c>
      <c r="N16" s="16">
        <f>1+0</f>
        <v>1</v>
      </c>
      <c r="O16" s="211"/>
      <c r="P16" s="201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4"/>
      <c r="AC16" s="12"/>
      <c r="AD16" s="196"/>
    </row>
    <row r="17" spans="2:30" ht="12.75" customHeight="1">
      <c r="B17" s="915" t="s">
        <v>73</v>
      </c>
      <c r="C17" s="915"/>
      <c r="D17" s="64"/>
      <c r="E17" s="37">
        <v>17</v>
      </c>
      <c r="F17" s="54" t="s">
        <v>8</v>
      </c>
      <c r="G17" s="54" t="s">
        <v>8</v>
      </c>
      <c r="H17" s="16">
        <v>8</v>
      </c>
      <c r="I17" s="16">
        <v>3</v>
      </c>
      <c r="J17" s="54" t="s">
        <v>8</v>
      </c>
      <c r="K17" s="156">
        <v>2</v>
      </c>
      <c r="L17" s="54" t="s">
        <v>8</v>
      </c>
      <c r="M17" s="54" t="s">
        <v>8</v>
      </c>
      <c r="N17" s="54" t="s">
        <v>8</v>
      </c>
      <c r="O17" s="212"/>
      <c r="P17" s="20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4"/>
      <c r="AC17" s="12"/>
      <c r="AD17" s="196"/>
    </row>
    <row r="18" spans="2:30" ht="12.75" customHeight="1">
      <c r="B18" s="919" t="s">
        <v>281</v>
      </c>
      <c r="C18" s="919"/>
      <c r="D18" s="64"/>
      <c r="E18" s="53"/>
      <c r="F18" s="12"/>
      <c r="G18" s="12"/>
      <c r="H18" s="12"/>
      <c r="I18" s="12"/>
      <c r="J18" s="12"/>
      <c r="K18" s="12"/>
      <c r="L18" s="12"/>
      <c r="M18" s="12"/>
      <c r="N18" s="12"/>
      <c r="O18" s="77"/>
      <c r="P18" s="20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4"/>
      <c r="AC18" s="12"/>
      <c r="AD18" s="196"/>
    </row>
    <row r="19" spans="2:30" ht="12.75" customHeight="1">
      <c r="B19" s="915" t="s">
        <v>323</v>
      </c>
      <c r="C19" s="915"/>
      <c r="D19" s="64"/>
      <c r="E19" s="126">
        <v>26</v>
      </c>
      <c r="F19" s="54" t="s">
        <v>8</v>
      </c>
      <c r="G19" s="156">
        <v>5</v>
      </c>
      <c r="H19" s="156">
        <v>2</v>
      </c>
      <c r="I19" s="156">
        <v>1</v>
      </c>
      <c r="J19" s="156">
        <v>2</v>
      </c>
      <c r="K19" s="156">
        <v>3</v>
      </c>
      <c r="L19" s="54" t="s">
        <v>8</v>
      </c>
      <c r="M19" s="156">
        <v>1</v>
      </c>
      <c r="N19" s="156">
        <f>9+2</f>
        <v>11</v>
      </c>
      <c r="O19" s="211"/>
      <c r="P19" s="201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4"/>
      <c r="AC19" s="12"/>
      <c r="AD19" s="196"/>
    </row>
    <row r="20" spans="2:30" ht="12.75" customHeight="1">
      <c r="B20" s="915" t="s">
        <v>74</v>
      </c>
      <c r="C20" s="915"/>
      <c r="D20" s="64"/>
      <c r="E20" s="37">
        <v>11</v>
      </c>
      <c r="F20" s="54" t="s">
        <v>8</v>
      </c>
      <c r="G20" s="16">
        <v>2</v>
      </c>
      <c r="H20" s="16">
        <v>4</v>
      </c>
      <c r="I20" s="16">
        <v>2</v>
      </c>
      <c r="J20" s="54" t="s">
        <v>8</v>
      </c>
      <c r="K20" s="156">
        <v>2</v>
      </c>
      <c r="L20" s="156">
        <v>2</v>
      </c>
      <c r="M20" s="156">
        <v>1</v>
      </c>
      <c r="N20" s="16">
        <f>1+0</f>
        <v>1</v>
      </c>
      <c r="O20" s="211"/>
      <c r="P20" s="201" t="s">
        <v>298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4"/>
      <c r="AC20" s="12"/>
      <c r="AD20" s="196"/>
    </row>
    <row r="21" spans="2:30" ht="12.75" customHeight="1">
      <c r="B21" s="915" t="s">
        <v>282</v>
      </c>
      <c r="C21" s="915"/>
      <c r="D21" s="64"/>
      <c r="E21" s="37">
        <v>19</v>
      </c>
      <c r="F21" s="54" t="s">
        <v>8</v>
      </c>
      <c r="G21" s="54" t="s">
        <v>8</v>
      </c>
      <c r="H21" s="16">
        <v>6</v>
      </c>
      <c r="I21" s="16">
        <v>3</v>
      </c>
      <c r="J21" s="156">
        <v>1</v>
      </c>
      <c r="K21" s="156">
        <v>1</v>
      </c>
      <c r="L21" s="54" t="s">
        <v>8</v>
      </c>
      <c r="M21" s="54" t="s">
        <v>8</v>
      </c>
      <c r="N21" s="16">
        <f>2+0</f>
        <v>2</v>
      </c>
      <c r="O21" s="211"/>
      <c r="P21" s="20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4"/>
      <c r="AC21" s="12"/>
      <c r="AD21" s="196"/>
    </row>
    <row r="22" spans="2:30" ht="7.5" customHeight="1">
      <c r="B22" s="157"/>
      <c r="C22" s="157"/>
      <c r="D22" s="64"/>
      <c r="E22" s="37"/>
      <c r="F22" s="16"/>
      <c r="G22" s="16"/>
      <c r="H22" s="16"/>
      <c r="I22" s="16"/>
      <c r="J22" s="16"/>
      <c r="K22" s="156"/>
      <c r="L22" s="16"/>
      <c r="M22" s="156"/>
      <c r="N22" s="16"/>
      <c r="O22" s="211"/>
      <c r="P22" s="201"/>
      <c r="Q22" s="14"/>
      <c r="R22" s="14"/>
      <c r="S22" s="14"/>
      <c r="T22" s="14"/>
      <c r="U22" s="14"/>
      <c r="V22" s="14"/>
      <c r="W22" s="14"/>
      <c r="X22" s="14"/>
      <c r="Y22" s="14"/>
      <c r="Z22" s="12"/>
      <c r="AA22" s="12"/>
      <c r="AB22" s="14"/>
      <c r="AC22" s="12"/>
      <c r="AD22" s="196"/>
    </row>
    <row r="23" spans="1:30" s="14" customFormat="1" ht="12.75" customHeight="1">
      <c r="A23" s="916" t="s">
        <v>14</v>
      </c>
      <c r="B23" s="916"/>
      <c r="C23" s="916"/>
      <c r="D23" s="199"/>
      <c r="E23" s="72">
        <v>58</v>
      </c>
      <c r="F23" s="73">
        <v>5</v>
      </c>
      <c r="G23" s="73">
        <v>28</v>
      </c>
      <c r="H23" s="73">
        <v>27</v>
      </c>
      <c r="I23" s="73">
        <v>33</v>
      </c>
      <c r="J23" s="73">
        <v>23</v>
      </c>
      <c r="K23" s="164">
        <v>20</v>
      </c>
      <c r="L23" s="164">
        <v>6</v>
      </c>
      <c r="M23" s="164">
        <v>9</v>
      </c>
      <c r="N23" s="73">
        <v>28</v>
      </c>
      <c r="O23" s="213"/>
      <c r="P23" s="201"/>
      <c r="Q23" s="191"/>
      <c r="R23" s="191"/>
      <c r="S23" s="191"/>
      <c r="T23" s="191"/>
      <c r="U23" s="191"/>
      <c r="V23" s="191"/>
      <c r="AD23" s="196"/>
    </row>
    <row r="24" spans="2:30" s="12" customFormat="1" ht="6" customHeight="1">
      <c r="B24" s="162"/>
      <c r="C24" s="6"/>
      <c r="D24" s="15"/>
      <c r="E24" s="37"/>
      <c r="F24" s="16"/>
      <c r="G24" s="16"/>
      <c r="H24" s="16"/>
      <c r="I24" s="16"/>
      <c r="J24" s="16"/>
      <c r="K24" s="156"/>
      <c r="L24" s="16"/>
      <c r="M24" s="156"/>
      <c r="N24" s="16"/>
      <c r="O24" s="211"/>
      <c r="P24" s="201"/>
      <c r="AB24" s="14"/>
      <c r="AD24" s="196"/>
    </row>
    <row r="25" spans="1:30" s="12" customFormat="1" ht="12.75" customHeight="1">
      <c r="A25" s="162" t="s">
        <v>51</v>
      </c>
      <c r="C25" s="6"/>
      <c r="D25" s="15"/>
      <c r="E25" s="37"/>
      <c r="F25" s="16"/>
      <c r="G25" s="16"/>
      <c r="H25" s="16"/>
      <c r="I25" s="16"/>
      <c r="J25" s="16"/>
      <c r="K25" s="156"/>
      <c r="L25" s="16"/>
      <c r="M25" s="156"/>
      <c r="N25" s="16"/>
      <c r="O25" s="211"/>
      <c r="P25" s="20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4"/>
      <c r="AD25" s="196"/>
    </row>
    <row r="26" spans="2:30" s="12" customFormat="1" ht="6" customHeight="1">
      <c r="B26" s="162"/>
      <c r="C26" s="6"/>
      <c r="D26" s="15"/>
      <c r="E26" s="37"/>
      <c r="F26" s="16"/>
      <c r="G26" s="16"/>
      <c r="H26" s="16"/>
      <c r="I26" s="16"/>
      <c r="J26" s="16"/>
      <c r="K26" s="156"/>
      <c r="L26" s="16"/>
      <c r="M26" s="156"/>
      <c r="N26" s="16"/>
      <c r="O26" s="211"/>
      <c r="P26" s="201"/>
      <c r="AB26" s="14"/>
      <c r="AD26" s="196"/>
    </row>
    <row r="27" spans="2:30" ht="12.75" customHeight="1">
      <c r="B27" s="915" t="s">
        <v>75</v>
      </c>
      <c r="C27" s="915"/>
      <c r="D27" s="64"/>
      <c r="E27" s="54" t="s">
        <v>8</v>
      </c>
      <c r="F27" s="54" t="s">
        <v>8</v>
      </c>
      <c r="G27" s="16">
        <v>1</v>
      </c>
      <c r="H27" s="16">
        <v>4</v>
      </c>
      <c r="I27" s="16">
        <v>3</v>
      </c>
      <c r="J27" s="16">
        <v>4</v>
      </c>
      <c r="K27" s="156">
        <v>2</v>
      </c>
      <c r="L27" s="54" t="s">
        <v>8</v>
      </c>
      <c r="M27" s="156">
        <v>3</v>
      </c>
      <c r="N27" s="16">
        <f>3+1</f>
        <v>4</v>
      </c>
      <c r="O27" s="211"/>
      <c r="P27" s="201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4"/>
      <c r="AC27" s="12"/>
      <c r="AD27" s="196"/>
    </row>
    <row r="28" spans="2:30" ht="12.75" customHeight="1">
      <c r="B28" s="915" t="s">
        <v>76</v>
      </c>
      <c r="C28" s="915"/>
      <c r="D28" s="64"/>
      <c r="E28" s="126">
        <v>2</v>
      </c>
      <c r="F28" s="16">
        <v>1</v>
      </c>
      <c r="G28" s="16">
        <v>1</v>
      </c>
      <c r="H28" s="16">
        <v>4</v>
      </c>
      <c r="I28" s="54" t="s">
        <v>8</v>
      </c>
      <c r="J28" s="156">
        <v>2</v>
      </c>
      <c r="K28" s="54" t="s">
        <v>8</v>
      </c>
      <c r="L28" s="126">
        <v>1</v>
      </c>
      <c r="M28" s="54" t="s">
        <v>8</v>
      </c>
      <c r="N28" s="54" t="s">
        <v>8</v>
      </c>
      <c r="O28" s="212"/>
      <c r="P28" s="20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4"/>
      <c r="AC28" s="12"/>
      <c r="AD28" s="196"/>
    </row>
    <row r="29" spans="2:30" ht="12.75" customHeight="1">
      <c r="B29" s="915" t="s">
        <v>77</v>
      </c>
      <c r="C29" s="915"/>
      <c r="D29" s="64"/>
      <c r="E29" s="54" t="s">
        <v>8</v>
      </c>
      <c r="F29" s="16">
        <v>1</v>
      </c>
      <c r="G29" s="16">
        <v>1</v>
      </c>
      <c r="H29" s="54" t="s">
        <v>8</v>
      </c>
      <c r="I29" s="16">
        <v>2</v>
      </c>
      <c r="J29" s="16">
        <v>2</v>
      </c>
      <c r="K29" s="156">
        <v>2</v>
      </c>
      <c r="L29" s="54" t="s">
        <v>8</v>
      </c>
      <c r="M29" s="156">
        <v>1</v>
      </c>
      <c r="N29" s="16">
        <f>1+1</f>
        <v>2</v>
      </c>
      <c r="O29" s="211"/>
      <c r="P29" s="201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4"/>
      <c r="AC29" s="12"/>
      <c r="AD29" s="196"/>
    </row>
    <row r="30" spans="2:30" ht="6" customHeight="1">
      <c r="B30" s="158"/>
      <c r="C30" s="6"/>
      <c r="D30" s="64"/>
      <c r="E30" s="37"/>
      <c r="F30" s="16"/>
      <c r="G30" s="16"/>
      <c r="H30" s="16"/>
      <c r="I30" s="16"/>
      <c r="J30" s="16"/>
      <c r="K30" s="156"/>
      <c r="L30" s="16"/>
      <c r="M30" s="156"/>
      <c r="N30" s="16"/>
      <c r="O30" s="211"/>
      <c r="P30" s="201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4"/>
      <c r="AC30" s="12"/>
      <c r="AD30" s="196"/>
    </row>
    <row r="31" spans="1:30" ht="12.75" customHeight="1">
      <c r="A31" s="158" t="s">
        <v>50</v>
      </c>
      <c r="C31" s="6"/>
      <c r="D31" s="64"/>
      <c r="E31" s="37"/>
      <c r="F31" s="16"/>
      <c r="G31" s="16"/>
      <c r="H31" s="16"/>
      <c r="I31" s="16"/>
      <c r="J31" s="16"/>
      <c r="K31" s="156"/>
      <c r="L31" s="16"/>
      <c r="M31" s="156"/>
      <c r="N31" s="16"/>
      <c r="O31" s="211"/>
      <c r="P31" s="20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4"/>
      <c r="AC31" s="12"/>
      <c r="AD31" s="196"/>
    </row>
    <row r="32" spans="2:30" ht="6" customHeight="1">
      <c r="B32" s="158"/>
      <c r="C32" s="6"/>
      <c r="D32" s="64"/>
      <c r="E32" s="37"/>
      <c r="F32" s="16"/>
      <c r="G32" s="16"/>
      <c r="H32" s="16"/>
      <c r="I32" s="16"/>
      <c r="J32" s="16"/>
      <c r="K32" s="156"/>
      <c r="L32" s="16"/>
      <c r="M32" s="156"/>
      <c r="N32" s="16"/>
      <c r="O32" s="211"/>
      <c r="P32" s="20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4"/>
      <c r="AC32" s="12"/>
      <c r="AD32" s="196"/>
    </row>
    <row r="33" spans="2:30" ht="12.75" customHeight="1">
      <c r="B33" s="915" t="s">
        <v>75</v>
      </c>
      <c r="C33" s="915"/>
      <c r="D33" s="64"/>
      <c r="E33" s="37">
        <v>9</v>
      </c>
      <c r="F33" s="156">
        <v>2</v>
      </c>
      <c r="G33" s="16">
        <v>2</v>
      </c>
      <c r="H33" s="16">
        <v>3</v>
      </c>
      <c r="I33" s="156">
        <v>1</v>
      </c>
      <c r="J33" s="16">
        <v>4</v>
      </c>
      <c r="K33" s="156">
        <v>3</v>
      </c>
      <c r="L33" s="54" t="s">
        <v>8</v>
      </c>
      <c r="M33" s="156">
        <v>2</v>
      </c>
      <c r="N33" s="16">
        <f>4+0</f>
        <v>4</v>
      </c>
      <c r="O33" s="211"/>
      <c r="P33" s="20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4"/>
      <c r="AC33" s="12"/>
      <c r="AD33" s="196"/>
    </row>
    <row r="34" spans="2:30" ht="12.75" customHeight="1">
      <c r="B34" s="915" t="s">
        <v>78</v>
      </c>
      <c r="C34" s="915"/>
      <c r="D34" s="64"/>
      <c r="E34" s="37">
        <v>4</v>
      </c>
      <c r="F34" s="54" t="s">
        <v>8</v>
      </c>
      <c r="G34" s="16">
        <v>1</v>
      </c>
      <c r="H34" s="16">
        <v>1</v>
      </c>
      <c r="I34" s="16">
        <v>4</v>
      </c>
      <c r="J34" s="16">
        <v>2</v>
      </c>
      <c r="K34" s="54" t="s">
        <v>8</v>
      </c>
      <c r="L34" s="156">
        <v>1</v>
      </c>
      <c r="M34" s="54" t="s">
        <v>8</v>
      </c>
      <c r="N34" s="16">
        <v>4</v>
      </c>
      <c r="O34" s="211"/>
      <c r="P34" s="20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4"/>
      <c r="AC34" s="12"/>
      <c r="AD34" s="196"/>
    </row>
    <row r="35" spans="2:30" ht="12.75" customHeight="1">
      <c r="B35" s="915" t="s">
        <v>283</v>
      </c>
      <c r="C35" s="915"/>
      <c r="D35" s="64"/>
      <c r="E35" s="37">
        <v>2</v>
      </c>
      <c r="F35" s="54" t="s">
        <v>8</v>
      </c>
      <c r="G35" s="16">
        <v>1</v>
      </c>
      <c r="H35" s="16">
        <v>5</v>
      </c>
      <c r="I35" s="16">
        <v>6</v>
      </c>
      <c r="J35" s="156">
        <v>1</v>
      </c>
      <c r="K35" s="156">
        <v>1</v>
      </c>
      <c r="L35" s="54" t="s">
        <v>8</v>
      </c>
      <c r="M35" s="54" t="s">
        <v>8</v>
      </c>
      <c r="N35" s="16">
        <f>1+0</f>
        <v>1</v>
      </c>
      <c r="O35" s="211" t="s">
        <v>420</v>
      </c>
      <c r="P35" s="20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4"/>
      <c r="AC35" s="12"/>
      <c r="AD35" s="196"/>
    </row>
    <row r="36" spans="2:30" ht="12.75" customHeight="1">
      <c r="B36" s="915" t="s">
        <v>79</v>
      </c>
      <c r="C36" s="915"/>
      <c r="D36" s="64"/>
      <c r="E36" s="37">
        <v>4</v>
      </c>
      <c r="F36" s="54" t="s">
        <v>8</v>
      </c>
      <c r="G36" s="16">
        <v>6</v>
      </c>
      <c r="H36" s="16">
        <v>2</v>
      </c>
      <c r="I36" s="16">
        <v>3</v>
      </c>
      <c r="J36" s="16">
        <v>3</v>
      </c>
      <c r="K36" s="156">
        <v>1</v>
      </c>
      <c r="L36" s="54" t="s">
        <v>8</v>
      </c>
      <c r="M36" s="54" t="s">
        <v>8</v>
      </c>
      <c r="N36" s="16">
        <v>4</v>
      </c>
      <c r="O36" s="211"/>
      <c r="P36" s="20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4"/>
      <c r="AC36" s="12"/>
      <c r="AD36" s="196"/>
    </row>
    <row r="37" spans="2:30" ht="12.75" customHeight="1">
      <c r="B37" s="915" t="s">
        <v>80</v>
      </c>
      <c r="C37" s="915"/>
      <c r="D37" s="64"/>
      <c r="E37" s="37">
        <v>3</v>
      </c>
      <c r="F37" s="54" t="s">
        <v>8</v>
      </c>
      <c r="G37" s="54" t="s">
        <v>8</v>
      </c>
      <c r="H37" s="16">
        <v>1</v>
      </c>
      <c r="I37" s="16">
        <v>1</v>
      </c>
      <c r="J37" s="54" t="s">
        <v>8</v>
      </c>
      <c r="K37" s="156">
        <v>3</v>
      </c>
      <c r="L37" s="156">
        <v>3</v>
      </c>
      <c r="M37" s="54" t="s">
        <v>8</v>
      </c>
      <c r="N37" s="16">
        <f>1+0</f>
        <v>1</v>
      </c>
      <c r="O37" s="211"/>
      <c r="P37" s="20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4"/>
      <c r="AC37" s="12"/>
      <c r="AD37" s="196"/>
    </row>
    <row r="38" spans="2:30" ht="12.75" customHeight="1">
      <c r="B38" s="915" t="s">
        <v>81</v>
      </c>
      <c r="C38" s="915"/>
      <c r="D38" s="64"/>
      <c r="E38" s="37">
        <v>3</v>
      </c>
      <c r="F38" s="156">
        <v>1</v>
      </c>
      <c r="G38" s="16">
        <v>3</v>
      </c>
      <c r="H38" s="16">
        <v>4</v>
      </c>
      <c r="I38" s="156">
        <v>5</v>
      </c>
      <c r="J38" s="54" t="s">
        <v>8</v>
      </c>
      <c r="K38" s="156">
        <v>1</v>
      </c>
      <c r="L38" s="156">
        <v>1</v>
      </c>
      <c r="M38" s="54" t="s">
        <v>8</v>
      </c>
      <c r="N38" s="54" t="s">
        <v>8</v>
      </c>
      <c r="O38" s="211"/>
      <c r="P38" s="20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4"/>
      <c r="AC38" s="12"/>
      <c r="AD38" s="196"/>
    </row>
    <row r="39" spans="2:30" ht="12.75" customHeight="1">
      <c r="B39" s="915" t="s">
        <v>284</v>
      </c>
      <c r="C39" s="915"/>
      <c r="D39" s="64"/>
      <c r="E39" s="37">
        <v>19</v>
      </c>
      <c r="F39" s="54" t="s">
        <v>8</v>
      </c>
      <c r="G39" s="16">
        <v>4</v>
      </c>
      <c r="H39" s="16">
        <v>2</v>
      </c>
      <c r="I39" s="156">
        <v>1</v>
      </c>
      <c r="J39" s="16">
        <v>1</v>
      </c>
      <c r="K39" s="156">
        <v>4</v>
      </c>
      <c r="L39" s="54" t="s">
        <v>8</v>
      </c>
      <c r="M39" s="156">
        <v>1</v>
      </c>
      <c r="N39" s="16">
        <f>3+0</f>
        <v>3</v>
      </c>
      <c r="O39" s="211"/>
      <c r="P39" s="20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4"/>
      <c r="AC39" s="12"/>
      <c r="AD39" s="196"/>
    </row>
    <row r="40" spans="2:30" ht="12.75" customHeight="1">
      <c r="B40" s="915" t="s">
        <v>76</v>
      </c>
      <c r="C40" s="915"/>
      <c r="D40" s="64"/>
      <c r="E40" s="37">
        <v>1</v>
      </c>
      <c r="F40" s="54" t="s">
        <v>8</v>
      </c>
      <c r="G40" s="16">
        <v>6</v>
      </c>
      <c r="H40" s="54" t="s">
        <v>8</v>
      </c>
      <c r="I40" s="16">
        <v>5</v>
      </c>
      <c r="J40" s="156">
        <v>2</v>
      </c>
      <c r="K40" s="156">
        <v>1</v>
      </c>
      <c r="L40" s="54" t="s">
        <v>8</v>
      </c>
      <c r="M40" s="156">
        <v>2</v>
      </c>
      <c r="N40" s="16">
        <v>4</v>
      </c>
      <c r="O40" s="211"/>
      <c r="P40" s="20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4"/>
      <c r="AC40" s="12"/>
      <c r="AD40" s="196"/>
    </row>
    <row r="41" spans="2:30" ht="12.75" customHeight="1">
      <c r="B41" s="915" t="s">
        <v>77</v>
      </c>
      <c r="C41" s="915"/>
      <c r="D41" s="64"/>
      <c r="E41" s="37">
        <v>11</v>
      </c>
      <c r="F41" s="54" t="s">
        <v>8</v>
      </c>
      <c r="G41" s="16">
        <v>2</v>
      </c>
      <c r="H41" s="156">
        <v>1</v>
      </c>
      <c r="I41" s="16">
        <v>2</v>
      </c>
      <c r="J41" s="16">
        <v>2</v>
      </c>
      <c r="K41" s="156">
        <v>2</v>
      </c>
      <c r="L41" s="54" t="s">
        <v>8</v>
      </c>
      <c r="M41" s="54" t="s">
        <v>8</v>
      </c>
      <c r="N41" s="16">
        <v>1</v>
      </c>
      <c r="O41" s="211"/>
      <c r="P41" s="20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4"/>
      <c r="AC41" s="12"/>
      <c r="AD41" s="196"/>
    </row>
    <row r="42" spans="3:30" ht="7.5" customHeight="1">
      <c r="C42" s="6"/>
      <c r="D42" s="64"/>
      <c r="E42" s="37"/>
      <c r="F42" s="16"/>
      <c r="G42" s="16"/>
      <c r="H42" s="16"/>
      <c r="I42" s="16"/>
      <c r="J42" s="16"/>
      <c r="K42" s="156"/>
      <c r="L42" s="16"/>
      <c r="M42" s="156"/>
      <c r="N42" s="16"/>
      <c r="O42" s="211"/>
      <c r="P42" s="20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4"/>
      <c r="AC42" s="12"/>
      <c r="AD42" s="196"/>
    </row>
    <row r="43" spans="1:30" s="14" customFormat="1" ht="12.75" customHeight="1">
      <c r="A43" s="916" t="s">
        <v>15</v>
      </c>
      <c r="B43" s="916"/>
      <c r="C43" s="916"/>
      <c r="D43" s="199"/>
      <c r="E43" s="72">
        <v>47</v>
      </c>
      <c r="F43" s="73">
        <v>5</v>
      </c>
      <c r="G43" s="73">
        <v>46</v>
      </c>
      <c r="H43" s="73">
        <v>39</v>
      </c>
      <c r="I43" s="73">
        <v>37</v>
      </c>
      <c r="J43" s="73">
        <v>30</v>
      </c>
      <c r="K43" s="164">
        <v>28</v>
      </c>
      <c r="L43" s="73">
        <f>0+3</f>
        <v>3</v>
      </c>
      <c r="M43" s="164">
        <v>8</v>
      </c>
      <c r="N43" s="73">
        <v>74</v>
      </c>
      <c r="O43" s="213"/>
      <c r="P43" s="201"/>
      <c r="Q43" s="196"/>
      <c r="R43" s="196"/>
      <c r="S43" s="196"/>
      <c r="T43" s="196"/>
      <c r="U43" s="196"/>
      <c r="V43" s="196"/>
      <c r="AD43" s="196"/>
    </row>
    <row r="44" spans="2:30" s="12" customFormat="1" ht="6" customHeight="1">
      <c r="B44" s="162"/>
      <c r="C44" s="6"/>
      <c r="D44" s="15"/>
      <c r="E44" s="37"/>
      <c r="F44" s="16"/>
      <c r="G44" s="16"/>
      <c r="H44" s="16"/>
      <c r="I44" s="16"/>
      <c r="J44" s="16"/>
      <c r="K44" s="156"/>
      <c r="L44" s="16"/>
      <c r="M44" s="156"/>
      <c r="N44" s="16"/>
      <c r="O44" s="211"/>
      <c r="P44" s="201"/>
      <c r="AB44" s="14"/>
      <c r="AD44" s="196"/>
    </row>
    <row r="45" spans="1:30" s="12" customFormat="1" ht="12.75" customHeight="1">
      <c r="A45" s="162" t="s">
        <v>51</v>
      </c>
      <c r="C45" s="6"/>
      <c r="D45" s="15"/>
      <c r="E45" s="37"/>
      <c r="F45" s="16"/>
      <c r="G45" s="16"/>
      <c r="H45" s="16"/>
      <c r="I45" s="16"/>
      <c r="J45" s="16"/>
      <c r="K45" s="156"/>
      <c r="L45" s="16"/>
      <c r="M45" s="156"/>
      <c r="N45" s="16"/>
      <c r="O45" s="211"/>
      <c r="P45" s="201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4"/>
      <c r="AD45" s="196"/>
    </row>
    <row r="46" spans="2:30" s="12" customFormat="1" ht="6" customHeight="1">
      <c r="B46" s="162"/>
      <c r="C46" s="6"/>
      <c r="D46" s="15"/>
      <c r="E46" s="37"/>
      <c r="F46" s="16"/>
      <c r="G46" s="16"/>
      <c r="H46" s="16"/>
      <c r="I46" s="16"/>
      <c r="J46" s="16"/>
      <c r="K46" s="156"/>
      <c r="L46" s="16"/>
      <c r="M46" s="156"/>
      <c r="N46" s="16"/>
      <c r="O46" s="211"/>
      <c r="P46" s="201"/>
      <c r="AB46" s="14"/>
      <c r="AD46" s="196"/>
    </row>
    <row r="47" spans="2:30" ht="12.75" customHeight="1">
      <c r="B47" s="915" t="s">
        <v>82</v>
      </c>
      <c r="C47" s="915"/>
      <c r="D47" s="64"/>
      <c r="E47" s="37">
        <v>1</v>
      </c>
      <c r="F47" s="16">
        <v>1</v>
      </c>
      <c r="G47" s="16">
        <v>2</v>
      </c>
      <c r="H47" s="16">
        <v>3</v>
      </c>
      <c r="I47" s="16">
        <v>4</v>
      </c>
      <c r="J47" s="156">
        <v>2</v>
      </c>
      <c r="K47" s="156">
        <v>2</v>
      </c>
      <c r="L47" s="54" t="s">
        <v>8</v>
      </c>
      <c r="M47" s="156">
        <v>1</v>
      </c>
      <c r="N47" s="16">
        <v>6</v>
      </c>
      <c r="O47" s="211" t="s">
        <v>420</v>
      </c>
      <c r="P47" s="20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4"/>
      <c r="AC47" s="12"/>
      <c r="AD47" s="196"/>
    </row>
    <row r="48" spans="2:30" ht="12.75" customHeight="1">
      <c r="B48" s="915" t="s">
        <v>83</v>
      </c>
      <c r="C48" s="915"/>
      <c r="D48" s="64"/>
      <c r="E48" s="54" t="s">
        <v>8</v>
      </c>
      <c r="F48" s="54" t="s">
        <v>8</v>
      </c>
      <c r="G48" s="54" t="s">
        <v>8</v>
      </c>
      <c r="H48" s="16">
        <v>8</v>
      </c>
      <c r="I48" s="16">
        <v>1</v>
      </c>
      <c r="J48" s="54" t="s">
        <v>8</v>
      </c>
      <c r="K48" s="54" t="s">
        <v>8</v>
      </c>
      <c r="L48" s="54" t="s">
        <v>8</v>
      </c>
      <c r="M48" s="54" t="s">
        <v>8</v>
      </c>
      <c r="N48" s="54" t="s">
        <v>8</v>
      </c>
      <c r="O48" s="212"/>
      <c r="P48" s="20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4"/>
      <c r="AC48" s="12"/>
      <c r="AD48" s="196"/>
    </row>
    <row r="49" spans="2:30" ht="12.75" customHeight="1">
      <c r="B49" s="915" t="s">
        <v>84</v>
      </c>
      <c r="C49" s="915"/>
      <c r="D49" s="64"/>
      <c r="E49" s="54" t="s">
        <v>8</v>
      </c>
      <c r="F49" s="16">
        <v>1</v>
      </c>
      <c r="G49" s="16">
        <v>1</v>
      </c>
      <c r="H49" s="16">
        <v>1</v>
      </c>
      <c r="I49" s="16">
        <v>1</v>
      </c>
      <c r="J49" s="54" t="s">
        <v>8</v>
      </c>
      <c r="K49" s="156">
        <v>1</v>
      </c>
      <c r="L49" s="54" t="s">
        <v>8</v>
      </c>
      <c r="M49" s="156">
        <v>1</v>
      </c>
      <c r="N49" s="54" t="s">
        <v>8</v>
      </c>
      <c r="O49" s="211"/>
      <c r="P49" s="20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4"/>
      <c r="AC49" s="12"/>
      <c r="AD49" s="196"/>
    </row>
    <row r="50" spans="2:30" ht="12.75" customHeight="1">
      <c r="B50" s="915" t="s">
        <v>85</v>
      </c>
      <c r="C50" s="915"/>
      <c r="D50" s="64"/>
      <c r="E50" s="54" t="s">
        <v>8</v>
      </c>
      <c r="F50" s="54" t="s">
        <v>8</v>
      </c>
      <c r="G50" s="54" t="s">
        <v>8</v>
      </c>
      <c r="H50" s="16">
        <v>3</v>
      </c>
      <c r="I50" s="16">
        <v>2</v>
      </c>
      <c r="J50" s="156">
        <v>2</v>
      </c>
      <c r="K50" s="156">
        <v>1</v>
      </c>
      <c r="L50" s="54" t="s">
        <v>8</v>
      </c>
      <c r="M50" s="54" t="s">
        <v>8</v>
      </c>
      <c r="N50" s="156">
        <f>0+1</f>
        <v>1</v>
      </c>
      <c r="O50" s="212"/>
      <c r="P50" s="20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4"/>
      <c r="AC50" s="12"/>
      <c r="AD50" s="196"/>
    </row>
    <row r="51" spans="2:30" ht="6" customHeight="1">
      <c r="B51" s="158"/>
      <c r="C51" s="6"/>
      <c r="D51" s="64"/>
      <c r="E51" s="37"/>
      <c r="F51" s="16"/>
      <c r="G51" s="16"/>
      <c r="H51" s="16"/>
      <c r="I51" s="16"/>
      <c r="J51" s="16"/>
      <c r="K51" s="156"/>
      <c r="L51" s="16"/>
      <c r="M51" s="156"/>
      <c r="N51" s="16"/>
      <c r="O51" s="211"/>
      <c r="P51" s="20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4"/>
      <c r="AC51" s="12"/>
      <c r="AD51" s="196"/>
    </row>
    <row r="52" spans="1:30" ht="12.75" customHeight="1">
      <c r="A52" s="158" t="s">
        <v>50</v>
      </c>
      <c r="C52" s="6"/>
      <c r="D52" s="64"/>
      <c r="E52" s="37"/>
      <c r="F52" s="16"/>
      <c r="G52" s="16"/>
      <c r="H52" s="16"/>
      <c r="I52" s="16"/>
      <c r="J52" s="16"/>
      <c r="K52" s="156"/>
      <c r="L52" s="16"/>
      <c r="M52" s="156"/>
      <c r="N52" s="16"/>
      <c r="O52" s="211"/>
      <c r="P52" s="20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4"/>
      <c r="AC52" s="12"/>
      <c r="AD52" s="196"/>
    </row>
    <row r="53" spans="2:30" ht="6" customHeight="1">
      <c r="B53" s="158"/>
      <c r="C53" s="6"/>
      <c r="D53" s="64"/>
      <c r="E53" s="37"/>
      <c r="F53" s="16"/>
      <c r="G53" s="16"/>
      <c r="H53" s="16"/>
      <c r="I53" s="16"/>
      <c r="J53" s="16"/>
      <c r="K53" s="156"/>
      <c r="L53" s="16"/>
      <c r="M53" s="156"/>
      <c r="N53" s="16"/>
      <c r="O53" s="211"/>
      <c r="P53" s="20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4"/>
      <c r="AC53" s="12"/>
      <c r="AD53" s="196"/>
    </row>
    <row r="54" spans="2:30" ht="12.75" customHeight="1">
      <c r="B54" s="915" t="s">
        <v>285</v>
      </c>
      <c r="C54" s="915"/>
      <c r="D54" s="64"/>
      <c r="E54" s="37">
        <v>3</v>
      </c>
      <c r="F54" s="54" t="s">
        <v>8</v>
      </c>
      <c r="G54" s="16">
        <v>4</v>
      </c>
      <c r="H54" s="16">
        <v>2</v>
      </c>
      <c r="I54" s="16">
        <v>4</v>
      </c>
      <c r="J54" s="156">
        <v>1</v>
      </c>
      <c r="K54" s="156">
        <v>3</v>
      </c>
      <c r="L54" s="54" t="s">
        <v>8</v>
      </c>
      <c r="M54" s="54" t="s">
        <v>8</v>
      </c>
      <c r="N54" s="54" t="s">
        <v>8</v>
      </c>
      <c r="O54" s="211"/>
      <c r="P54" s="20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4"/>
      <c r="AC54" s="12"/>
      <c r="AD54" s="196"/>
    </row>
    <row r="55" spans="2:30" ht="12.75" customHeight="1">
      <c r="B55" s="915" t="s">
        <v>82</v>
      </c>
      <c r="C55" s="915"/>
      <c r="D55" s="64"/>
      <c r="E55" s="37">
        <v>9</v>
      </c>
      <c r="F55" s="54" t="s">
        <v>8</v>
      </c>
      <c r="G55" s="16">
        <v>4</v>
      </c>
      <c r="H55" s="16">
        <v>2</v>
      </c>
      <c r="I55" s="16">
        <v>3</v>
      </c>
      <c r="J55" s="16">
        <v>5</v>
      </c>
      <c r="K55" s="156">
        <v>3</v>
      </c>
      <c r="L55" s="54" t="s">
        <v>8</v>
      </c>
      <c r="M55" s="156">
        <v>3</v>
      </c>
      <c r="N55" s="16">
        <v>7</v>
      </c>
      <c r="O55" s="211"/>
      <c r="P55" s="20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4"/>
      <c r="AC55" s="12"/>
      <c r="AD55" s="196"/>
    </row>
    <row r="56" spans="2:30" ht="12.75" customHeight="1">
      <c r="B56" s="915" t="s">
        <v>86</v>
      </c>
      <c r="C56" s="915"/>
      <c r="D56" s="64"/>
      <c r="E56" s="37">
        <v>1</v>
      </c>
      <c r="F56" s="54" t="s">
        <v>8</v>
      </c>
      <c r="G56" s="16">
        <v>1</v>
      </c>
      <c r="H56" s="16">
        <v>3</v>
      </c>
      <c r="I56" s="54" t="s">
        <v>8</v>
      </c>
      <c r="J56" s="16">
        <v>4</v>
      </c>
      <c r="K56" s="156" t="s">
        <v>292</v>
      </c>
      <c r="L56" s="54" t="s">
        <v>8</v>
      </c>
      <c r="M56" s="54" t="s">
        <v>8</v>
      </c>
      <c r="N56" s="16">
        <v>2</v>
      </c>
      <c r="O56" s="211"/>
      <c r="P56" s="20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4"/>
      <c r="AC56" s="12"/>
      <c r="AD56" s="196"/>
    </row>
    <row r="57" spans="2:30" ht="12.75" customHeight="1">
      <c r="B57" s="915" t="s">
        <v>87</v>
      </c>
      <c r="C57" s="915"/>
      <c r="D57" s="64"/>
      <c r="E57" s="37">
        <v>6</v>
      </c>
      <c r="F57" s="16">
        <v>1</v>
      </c>
      <c r="G57" s="16">
        <v>10</v>
      </c>
      <c r="H57" s="16">
        <v>4</v>
      </c>
      <c r="I57" s="16">
        <v>6</v>
      </c>
      <c r="J57" s="16">
        <v>3</v>
      </c>
      <c r="K57" s="156">
        <v>2</v>
      </c>
      <c r="L57" s="54" t="s">
        <v>8</v>
      </c>
      <c r="M57" s="54" t="s">
        <v>8</v>
      </c>
      <c r="N57" s="16">
        <v>6</v>
      </c>
      <c r="O57" s="211"/>
      <c r="P57" s="20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4"/>
      <c r="AC57" s="12"/>
      <c r="AD57" s="196"/>
    </row>
    <row r="58" spans="2:30" ht="12.75" customHeight="1">
      <c r="B58" s="915" t="s">
        <v>286</v>
      </c>
      <c r="C58" s="915"/>
      <c r="D58" s="64"/>
      <c r="E58" s="156">
        <v>1</v>
      </c>
      <c r="F58" s="16">
        <v>2</v>
      </c>
      <c r="G58" s="16">
        <v>10</v>
      </c>
      <c r="H58" s="16">
        <v>3</v>
      </c>
      <c r="I58" s="16">
        <v>4</v>
      </c>
      <c r="J58" s="16">
        <v>1</v>
      </c>
      <c r="K58" s="156">
        <v>1</v>
      </c>
      <c r="L58" s="54" t="s">
        <v>8</v>
      </c>
      <c r="M58" s="54" t="s">
        <v>8</v>
      </c>
      <c r="N58" s="16">
        <v>8</v>
      </c>
      <c r="O58" s="211"/>
      <c r="P58" s="20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4"/>
      <c r="AC58" s="12"/>
      <c r="AD58" s="196"/>
    </row>
    <row r="59" spans="2:30" ht="12.75" customHeight="1">
      <c r="B59" s="915" t="s">
        <v>88</v>
      </c>
      <c r="C59" s="915"/>
      <c r="D59" s="64"/>
      <c r="E59" s="156">
        <v>1</v>
      </c>
      <c r="F59" s="54" t="s">
        <v>8</v>
      </c>
      <c r="G59" s="16">
        <v>1</v>
      </c>
      <c r="H59" s="16">
        <v>1</v>
      </c>
      <c r="I59" s="16">
        <v>1</v>
      </c>
      <c r="J59" s="54" t="s">
        <v>8</v>
      </c>
      <c r="K59" s="54" t="s">
        <v>8</v>
      </c>
      <c r="L59" s="54" t="s">
        <v>8</v>
      </c>
      <c r="M59" s="54" t="s">
        <v>8</v>
      </c>
      <c r="N59" s="16">
        <v>2</v>
      </c>
      <c r="O59" s="211"/>
      <c r="P59" s="20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4"/>
      <c r="AC59" s="12"/>
      <c r="AD59" s="196"/>
    </row>
    <row r="60" spans="2:30" ht="12.75" customHeight="1">
      <c r="B60" s="915" t="s">
        <v>89</v>
      </c>
      <c r="C60" s="915"/>
      <c r="D60" s="64"/>
      <c r="E60" s="37">
        <v>2</v>
      </c>
      <c r="F60" s="54" t="s">
        <v>8</v>
      </c>
      <c r="G60" s="16">
        <v>2</v>
      </c>
      <c r="H60" s="16">
        <v>2</v>
      </c>
      <c r="I60" s="16">
        <v>1</v>
      </c>
      <c r="J60" s="16">
        <v>3</v>
      </c>
      <c r="K60" s="54" t="s">
        <v>8</v>
      </c>
      <c r="L60" s="16">
        <f>0+2</f>
        <v>2</v>
      </c>
      <c r="M60" s="54" t="s">
        <v>8</v>
      </c>
      <c r="N60" s="16">
        <v>28</v>
      </c>
      <c r="O60" s="211"/>
      <c r="P60" s="20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4"/>
      <c r="AC60" s="12"/>
      <c r="AD60" s="196"/>
    </row>
    <row r="61" spans="2:30" ht="12.75" customHeight="1">
      <c r="B61" s="915" t="s">
        <v>90</v>
      </c>
      <c r="C61" s="915"/>
      <c r="D61" s="64"/>
      <c r="E61" s="37">
        <v>2</v>
      </c>
      <c r="F61" s="54" t="s">
        <v>8</v>
      </c>
      <c r="G61" s="16">
        <v>8</v>
      </c>
      <c r="H61" s="16">
        <v>5</v>
      </c>
      <c r="I61" s="16">
        <v>4</v>
      </c>
      <c r="J61" s="16">
        <v>3</v>
      </c>
      <c r="K61" s="156">
        <v>6</v>
      </c>
      <c r="L61" s="54" t="s">
        <v>8</v>
      </c>
      <c r="M61" s="156">
        <v>2</v>
      </c>
      <c r="N61" s="16">
        <v>6</v>
      </c>
      <c r="O61" s="211"/>
      <c r="P61" s="20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4"/>
      <c r="AC61" s="12"/>
      <c r="AD61" s="196"/>
    </row>
    <row r="62" spans="2:30" ht="12.75" customHeight="1">
      <c r="B62" s="915" t="s">
        <v>287</v>
      </c>
      <c r="C62" s="915"/>
      <c r="D62" s="64"/>
      <c r="E62" s="37">
        <v>19</v>
      </c>
      <c r="F62" s="54" t="s">
        <v>8</v>
      </c>
      <c r="G62" s="16">
        <v>2</v>
      </c>
      <c r="H62" s="16">
        <v>2</v>
      </c>
      <c r="I62" s="16">
        <v>4</v>
      </c>
      <c r="J62" s="16">
        <v>2</v>
      </c>
      <c r="K62" s="156">
        <v>7</v>
      </c>
      <c r="L62" s="54" t="s">
        <v>8</v>
      </c>
      <c r="M62" s="54" t="s">
        <v>8</v>
      </c>
      <c r="N62" s="16">
        <v>4</v>
      </c>
      <c r="O62" s="211"/>
      <c r="P62" s="20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4"/>
      <c r="AC62" s="12"/>
      <c r="AD62" s="196"/>
    </row>
    <row r="63" spans="2:30" ht="12.75" customHeight="1">
      <c r="B63" s="915" t="s">
        <v>91</v>
      </c>
      <c r="C63" s="915"/>
      <c r="D63" s="64"/>
      <c r="E63" s="37">
        <v>2</v>
      </c>
      <c r="F63" s="54" t="s">
        <v>8</v>
      </c>
      <c r="G63" s="16">
        <v>1</v>
      </c>
      <c r="H63" s="54" t="s">
        <v>8</v>
      </c>
      <c r="I63" s="16">
        <v>2</v>
      </c>
      <c r="J63" s="16">
        <v>4</v>
      </c>
      <c r="K63" s="156">
        <v>2</v>
      </c>
      <c r="L63" s="16">
        <f>0+1</f>
        <v>1</v>
      </c>
      <c r="M63" s="156">
        <v>1</v>
      </c>
      <c r="N63" s="16">
        <v>4</v>
      </c>
      <c r="O63" s="7"/>
      <c r="P63" s="201"/>
      <c r="Q63" s="196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4"/>
      <c r="AC63" s="12"/>
      <c r="AD63" s="196"/>
    </row>
    <row r="64" spans="1:15" ht="11.25" customHeight="1">
      <c r="A64" s="152" t="s">
        <v>7</v>
      </c>
      <c r="O64" s="133"/>
    </row>
    <row r="65" spans="1:15" ht="27" customHeight="1">
      <c r="A65" s="917" t="s">
        <v>528</v>
      </c>
      <c r="B65" s="917"/>
      <c r="C65" s="917"/>
      <c r="D65" s="917"/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207"/>
    </row>
    <row r="66" spans="2:14" ht="12" customHeight="1">
      <c r="B66" s="927"/>
      <c r="C66" s="927"/>
      <c r="D66" s="927"/>
      <c r="E66" s="927"/>
      <c r="F66" s="927"/>
      <c r="G66" s="927"/>
      <c r="H66" s="927"/>
      <c r="I66" s="927"/>
      <c r="J66" s="927"/>
      <c r="K66" s="927"/>
      <c r="L66" s="927"/>
      <c r="M66" s="927"/>
      <c r="N66" s="927"/>
    </row>
  </sheetData>
  <sheetProtection/>
  <mergeCells count="54">
    <mergeCell ref="A65:N65"/>
    <mergeCell ref="B66:N66"/>
    <mergeCell ref="B58:C58"/>
    <mergeCell ref="B59:C59"/>
    <mergeCell ref="B60:C60"/>
    <mergeCell ref="B61:C61"/>
    <mergeCell ref="B62:C62"/>
    <mergeCell ref="B63:C63"/>
    <mergeCell ref="B49:C49"/>
    <mergeCell ref="B50:C50"/>
    <mergeCell ref="B54:C54"/>
    <mergeCell ref="B55:C55"/>
    <mergeCell ref="B56:C56"/>
    <mergeCell ref="B57:C57"/>
    <mergeCell ref="B39:C39"/>
    <mergeCell ref="B40:C40"/>
    <mergeCell ref="B41:C41"/>
    <mergeCell ref="A43:C43"/>
    <mergeCell ref="B47:C47"/>
    <mergeCell ref="B48:C48"/>
    <mergeCell ref="B33:C33"/>
    <mergeCell ref="B34:C34"/>
    <mergeCell ref="B35:C35"/>
    <mergeCell ref="B36:C36"/>
    <mergeCell ref="B37:C37"/>
    <mergeCell ref="B38:C38"/>
    <mergeCell ref="B20:C20"/>
    <mergeCell ref="B21:C21"/>
    <mergeCell ref="A23:C23"/>
    <mergeCell ref="B27:C27"/>
    <mergeCell ref="B28:C28"/>
    <mergeCell ref="B29:C29"/>
    <mergeCell ref="B14:C14"/>
    <mergeCell ref="B15:C15"/>
    <mergeCell ref="B16:C16"/>
    <mergeCell ref="B17:C17"/>
    <mergeCell ref="B18:C18"/>
    <mergeCell ref="B19:C19"/>
    <mergeCell ref="L4:L10"/>
    <mergeCell ref="M4:M10"/>
    <mergeCell ref="N4:N10"/>
    <mergeCell ref="O6:O7"/>
    <mergeCell ref="P6:P7"/>
    <mergeCell ref="E11:N11"/>
    <mergeCell ref="A1:N1"/>
    <mergeCell ref="A2:N2"/>
    <mergeCell ref="A4:D11"/>
    <mergeCell ref="E4:E10"/>
    <mergeCell ref="F4:F10"/>
    <mergeCell ref="G4:G10"/>
    <mergeCell ref="H4:H10"/>
    <mergeCell ref="I4:I10"/>
    <mergeCell ref="J4:J10"/>
    <mergeCell ref="K4:K10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&amp;L&amp;"Arial,Kursiv"&amp;9 &amp;U1 Abfallentsorgung&amp;R&amp;"Arial,Kursiv"&amp;9&amp;UAbfallwirtschaft in Bayern 2016</oddHeader>
    <oddFooter xml:space="preserve">&amp;C 37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97"/>
  <sheetViews>
    <sheetView zoomScaleSheetLayoutView="120" workbookViewId="0" topLeftCell="A1">
      <selection activeCell="A75" sqref="A75"/>
    </sheetView>
  </sheetViews>
  <sheetFormatPr defaultColWidth="11.421875" defaultRowHeight="12.75"/>
  <cols>
    <col min="1" max="1" width="7.7109375" style="2" customWidth="1"/>
    <col min="2" max="2" width="0.9921875" style="2" customWidth="1"/>
    <col min="3" max="3" width="31.00390625" style="2" customWidth="1"/>
    <col min="4" max="4" width="0.85546875" style="2" customWidth="1"/>
    <col min="5" max="5" width="6.7109375" style="2" customWidth="1"/>
    <col min="6" max="8" width="9.7109375" style="2" customWidth="1"/>
    <col min="9" max="9" width="9.140625" style="2" customWidth="1"/>
    <col min="10" max="10" width="8.28125" style="2" customWidth="1"/>
    <col min="11" max="11" width="9.140625" style="2" customWidth="1"/>
    <col min="12" max="16384" width="11.421875" style="2" customWidth="1"/>
  </cols>
  <sheetData>
    <row r="1" spans="1:12" s="62" customFormat="1" ht="12.75">
      <c r="A1" s="873" t="s">
        <v>529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69"/>
    </row>
    <row r="2" spans="1:12" s="62" customFormat="1" ht="12.75">
      <c r="A2" s="873" t="s">
        <v>324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69"/>
    </row>
    <row r="3" ht="11.25" customHeight="1">
      <c r="L3" s="8"/>
    </row>
    <row r="4" spans="1:12" ht="11.25" customHeight="1">
      <c r="A4" s="885" t="s">
        <v>416</v>
      </c>
      <c r="B4" s="893" t="s">
        <v>37</v>
      </c>
      <c r="C4" s="894"/>
      <c r="D4" s="895"/>
      <c r="E4" s="870" t="s">
        <v>502</v>
      </c>
      <c r="F4" s="870" t="s">
        <v>530</v>
      </c>
      <c r="G4" s="870" t="s">
        <v>531</v>
      </c>
      <c r="H4" s="909" t="s">
        <v>1</v>
      </c>
      <c r="I4" s="910"/>
      <c r="J4" s="910"/>
      <c r="K4" s="910"/>
      <c r="L4" s="8"/>
    </row>
    <row r="5" spans="1:12" ht="11.25" customHeight="1">
      <c r="A5" s="887"/>
      <c r="B5" s="896"/>
      <c r="C5" s="897"/>
      <c r="D5" s="898"/>
      <c r="E5" s="871"/>
      <c r="F5" s="871"/>
      <c r="G5" s="871"/>
      <c r="H5" s="880" t="s">
        <v>532</v>
      </c>
      <c r="I5" s="912" t="s">
        <v>180</v>
      </c>
      <c r="J5" s="913"/>
      <c r="K5" s="913"/>
      <c r="L5" s="8"/>
    </row>
    <row r="6" spans="1:12" ht="11.25" customHeight="1">
      <c r="A6" s="887"/>
      <c r="B6" s="896"/>
      <c r="C6" s="897"/>
      <c r="D6" s="898"/>
      <c r="E6" s="871"/>
      <c r="F6" s="871"/>
      <c r="G6" s="871"/>
      <c r="H6" s="892"/>
      <c r="I6" s="870" t="s">
        <v>16</v>
      </c>
      <c r="J6" s="870" t="s">
        <v>17</v>
      </c>
      <c r="K6" s="884" t="s">
        <v>18</v>
      </c>
      <c r="L6" s="8"/>
    </row>
    <row r="7" spans="1:12" ht="11.25" customHeight="1">
      <c r="A7" s="887"/>
      <c r="B7" s="896"/>
      <c r="C7" s="897"/>
      <c r="D7" s="898"/>
      <c r="E7" s="871"/>
      <c r="F7" s="871"/>
      <c r="G7" s="871"/>
      <c r="H7" s="892"/>
      <c r="I7" s="871"/>
      <c r="J7" s="871"/>
      <c r="K7" s="886"/>
      <c r="L7" s="8"/>
    </row>
    <row r="8" spans="1:12" ht="33.75" customHeight="1">
      <c r="A8" s="887"/>
      <c r="B8" s="896"/>
      <c r="C8" s="897"/>
      <c r="D8" s="898"/>
      <c r="E8" s="871"/>
      <c r="F8" s="871"/>
      <c r="G8" s="871"/>
      <c r="H8" s="892"/>
      <c r="I8" s="871"/>
      <c r="J8" s="871"/>
      <c r="K8" s="886"/>
      <c r="L8" s="8"/>
    </row>
    <row r="9" spans="1:12" ht="11.25">
      <c r="A9" s="887"/>
      <c r="B9" s="896"/>
      <c r="C9" s="897"/>
      <c r="D9" s="898"/>
      <c r="E9" s="871"/>
      <c r="F9" s="871"/>
      <c r="G9" s="871"/>
      <c r="H9" s="892"/>
      <c r="I9" s="871"/>
      <c r="J9" s="871"/>
      <c r="K9" s="886"/>
      <c r="L9" s="8"/>
    </row>
    <row r="10" spans="1:12" ht="11.25">
      <c r="A10" s="887"/>
      <c r="B10" s="896"/>
      <c r="C10" s="897"/>
      <c r="D10" s="898"/>
      <c r="E10" s="871"/>
      <c r="F10" s="871"/>
      <c r="G10" s="871"/>
      <c r="H10" s="892"/>
      <c r="I10" s="871"/>
      <c r="J10" s="871"/>
      <c r="K10" s="886"/>
      <c r="L10" s="8"/>
    </row>
    <row r="11" spans="1:12" ht="11.25">
      <c r="A11" s="889"/>
      <c r="B11" s="899"/>
      <c r="C11" s="900"/>
      <c r="D11" s="901"/>
      <c r="E11" s="63" t="s">
        <v>418</v>
      </c>
      <c r="F11" s="868" t="s">
        <v>3</v>
      </c>
      <c r="G11" s="869"/>
      <c r="H11" s="869"/>
      <c r="I11" s="869"/>
      <c r="J11" s="869"/>
      <c r="K11" s="869"/>
      <c r="L11" s="8"/>
    </row>
    <row r="12" spans="1:4" ht="9" customHeight="1">
      <c r="A12" s="214"/>
      <c r="B12" s="215"/>
      <c r="C12" s="182"/>
      <c r="D12" s="113"/>
    </row>
    <row r="13" spans="1:10" ht="10.5" customHeight="1">
      <c r="A13" s="74" t="s">
        <v>24</v>
      </c>
      <c r="B13" s="93" t="s">
        <v>325</v>
      </c>
      <c r="C13" s="8"/>
      <c r="D13" s="19"/>
      <c r="E13" s="216"/>
      <c r="F13" s="61"/>
      <c r="G13" s="61"/>
      <c r="H13" s="61"/>
      <c r="I13" s="61"/>
      <c r="J13" s="61"/>
    </row>
    <row r="14" spans="1:10" ht="10.5" customHeight="1">
      <c r="A14" s="74"/>
      <c r="B14" s="217"/>
      <c r="C14" s="28" t="s">
        <v>326</v>
      </c>
      <c r="D14" s="19"/>
      <c r="E14" s="216"/>
      <c r="F14" s="61"/>
      <c r="G14" s="61"/>
      <c r="H14" s="133"/>
      <c r="I14" s="61"/>
      <c r="J14" s="61"/>
    </row>
    <row r="15" spans="1:10" ht="10.5" customHeight="1">
      <c r="A15" s="74"/>
      <c r="B15" s="217"/>
      <c r="C15" s="28" t="s">
        <v>327</v>
      </c>
      <c r="D15" s="19"/>
      <c r="E15" s="216"/>
      <c r="F15" s="61"/>
      <c r="G15" s="61"/>
      <c r="H15" s="61"/>
      <c r="I15" s="61"/>
      <c r="J15" s="61"/>
    </row>
    <row r="16" spans="1:11" ht="10.5" customHeight="1">
      <c r="A16" s="74"/>
      <c r="B16" s="217"/>
      <c r="C16" s="80" t="s">
        <v>328</v>
      </c>
      <c r="D16" s="218"/>
      <c r="E16" s="16">
        <f>126+6</f>
        <v>132</v>
      </c>
      <c r="F16" s="16">
        <v>718004</v>
      </c>
      <c r="G16" s="16">
        <f>625844+41727</f>
        <v>667571</v>
      </c>
      <c r="H16" s="16">
        <f>266174+32</f>
        <v>266206</v>
      </c>
      <c r="I16" s="16">
        <f>350866+41695</f>
        <v>392561</v>
      </c>
      <c r="J16" s="16">
        <f>5498+0</f>
        <v>5498</v>
      </c>
      <c r="K16" s="17">
        <f>3306+0</f>
        <v>3306</v>
      </c>
    </row>
    <row r="17" spans="1:11" ht="8.25" customHeight="1">
      <c r="A17" s="214"/>
      <c r="B17" s="219"/>
      <c r="C17" s="36"/>
      <c r="D17" s="183"/>
      <c r="E17" s="99"/>
      <c r="F17" s="16"/>
      <c r="G17" s="16"/>
      <c r="H17" s="99"/>
      <c r="I17" s="99"/>
      <c r="J17" s="99"/>
      <c r="K17" s="12"/>
    </row>
    <row r="18" spans="1:11" ht="10.5" customHeight="1">
      <c r="A18" s="74" t="s">
        <v>55</v>
      </c>
      <c r="B18" s="180"/>
      <c r="C18" s="220" t="s">
        <v>329</v>
      </c>
      <c r="D18" s="218"/>
      <c r="E18" s="16"/>
      <c r="F18" s="16"/>
      <c r="G18" s="16"/>
      <c r="H18" s="17"/>
      <c r="I18" s="17"/>
      <c r="J18" s="17"/>
      <c r="K18" s="12"/>
    </row>
    <row r="19" spans="1:11" ht="10.5" customHeight="1">
      <c r="A19" s="74"/>
      <c r="B19" s="217"/>
      <c r="C19" s="220" t="s">
        <v>330</v>
      </c>
      <c r="D19" s="218"/>
      <c r="E19" s="12"/>
      <c r="F19" s="16"/>
      <c r="G19" s="16"/>
      <c r="H19" s="12"/>
      <c r="I19" s="12"/>
      <c r="J19" s="12"/>
      <c r="K19" s="12"/>
    </row>
    <row r="20" spans="1:13" ht="10.5" customHeight="1">
      <c r="A20" s="74"/>
      <c r="B20" s="217"/>
      <c r="C20" s="80" t="s">
        <v>331</v>
      </c>
      <c r="D20" s="218"/>
      <c r="E20" s="16">
        <v>103</v>
      </c>
      <c r="F20" s="16">
        <v>282648</v>
      </c>
      <c r="G20" s="16">
        <v>195897</v>
      </c>
      <c r="H20" s="17">
        <v>47156</v>
      </c>
      <c r="I20" s="17">
        <v>148699</v>
      </c>
      <c r="J20" s="156">
        <v>42</v>
      </c>
      <c r="K20" s="54" t="s">
        <v>8</v>
      </c>
      <c r="M20" s="7"/>
    </row>
    <row r="21" spans="1:11" ht="8.25" customHeight="1">
      <c r="A21" s="74"/>
      <c r="B21" s="217"/>
      <c r="C21" s="80"/>
      <c r="D21" s="218"/>
      <c r="E21" s="16"/>
      <c r="F21" s="16"/>
      <c r="G21" s="16"/>
      <c r="H21" s="17"/>
      <c r="I21" s="17"/>
      <c r="J21" s="17"/>
      <c r="K21" s="12"/>
    </row>
    <row r="22" spans="1:11" ht="10.5" customHeight="1">
      <c r="A22" s="74" t="s">
        <v>332</v>
      </c>
      <c r="B22" s="221"/>
      <c r="C22" s="80" t="s">
        <v>333</v>
      </c>
      <c r="D22" s="222"/>
      <c r="E22" s="16">
        <v>78</v>
      </c>
      <c r="F22" s="16">
        <v>151963</v>
      </c>
      <c r="G22" s="16">
        <v>123823</v>
      </c>
      <c r="H22" s="17">
        <v>24484</v>
      </c>
      <c r="I22" s="17">
        <v>99337</v>
      </c>
      <c r="J22" s="17">
        <v>2</v>
      </c>
      <c r="K22" s="54" t="s">
        <v>8</v>
      </c>
    </row>
    <row r="23" spans="1:11" ht="8.25" customHeight="1">
      <c r="A23" s="74"/>
      <c r="B23" s="221"/>
      <c r="C23" s="80"/>
      <c r="D23" s="218"/>
      <c r="E23" s="16"/>
      <c r="F23" s="16"/>
      <c r="G23" s="16"/>
      <c r="H23" s="17"/>
      <c r="I23" s="17"/>
      <c r="J23" s="17"/>
      <c r="K23" s="12"/>
    </row>
    <row r="24" spans="1:11" ht="10.5" customHeight="1">
      <c r="A24" s="74" t="s">
        <v>334</v>
      </c>
      <c r="B24" s="221"/>
      <c r="C24" s="220" t="s">
        <v>335</v>
      </c>
      <c r="D24" s="218"/>
      <c r="E24" s="16"/>
      <c r="F24" s="16"/>
      <c r="G24" s="16"/>
      <c r="H24" s="17"/>
      <c r="I24" s="17"/>
      <c r="J24" s="17"/>
      <c r="K24" s="12"/>
    </row>
    <row r="25" spans="1:11" ht="10.5" customHeight="1">
      <c r="A25" s="74"/>
      <c r="B25" s="221"/>
      <c r="C25" s="220" t="s">
        <v>336</v>
      </c>
      <c r="D25" s="218"/>
      <c r="E25" s="16"/>
      <c r="F25" s="16"/>
      <c r="G25" s="16"/>
      <c r="H25" s="17"/>
      <c r="I25" s="17"/>
      <c r="J25" s="17"/>
      <c r="K25" s="12"/>
    </row>
    <row r="26" spans="1:11" ht="10.5" customHeight="1">
      <c r="A26" s="74"/>
      <c r="B26" s="221"/>
      <c r="C26" s="80" t="s">
        <v>337</v>
      </c>
      <c r="D26" s="218"/>
      <c r="E26" s="16">
        <v>42</v>
      </c>
      <c r="F26" s="16">
        <v>130268</v>
      </c>
      <c r="G26" s="16">
        <v>72074</v>
      </c>
      <c r="H26" s="17">
        <v>22672</v>
      </c>
      <c r="I26" s="17">
        <v>49362</v>
      </c>
      <c r="J26" s="17">
        <v>40</v>
      </c>
      <c r="K26" s="54" t="s">
        <v>8</v>
      </c>
    </row>
    <row r="27" spans="1:11" ht="8.25" customHeight="1">
      <c r="A27" s="74"/>
      <c r="B27" s="221"/>
      <c r="C27" s="80"/>
      <c r="D27" s="218"/>
      <c r="E27" s="16"/>
      <c r="F27" s="16"/>
      <c r="G27" s="16"/>
      <c r="H27" s="17"/>
      <c r="I27" s="17"/>
      <c r="J27" s="17"/>
      <c r="K27" s="17"/>
    </row>
    <row r="28" spans="1:11" ht="10.5" customHeight="1">
      <c r="A28" s="74" t="s">
        <v>56</v>
      </c>
      <c r="B28" s="217"/>
      <c r="C28" s="220" t="s">
        <v>338</v>
      </c>
      <c r="D28" s="218"/>
      <c r="E28" s="16"/>
      <c r="F28" s="16"/>
      <c r="G28" s="16"/>
      <c r="H28" s="17"/>
      <c r="I28" s="17"/>
      <c r="J28" s="17"/>
      <c r="K28" s="17"/>
    </row>
    <row r="29" spans="1:11" ht="10.5" customHeight="1">
      <c r="A29" s="74"/>
      <c r="B29" s="217"/>
      <c r="C29" s="220" t="s">
        <v>339</v>
      </c>
      <c r="D29" s="218"/>
      <c r="E29" s="16"/>
      <c r="F29" s="16"/>
      <c r="G29" s="16"/>
      <c r="H29" s="17"/>
      <c r="I29" s="17"/>
      <c r="J29" s="17"/>
      <c r="K29" s="17"/>
    </row>
    <row r="30" spans="1:11" ht="10.5" customHeight="1">
      <c r="A30" s="74"/>
      <c r="B30" s="217"/>
      <c r="C30" s="80" t="s">
        <v>340</v>
      </c>
      <c r="D30" s="218"/>
      <c r="E30" s="16">
        <f>38+4</f>
        <v>42</v>
      </c>
      <c r="F30" s="16">
        <v>157748</v>
      </c>
      <c r="G30" s="16">
        <f>144784+25040</f>
        <v>169824</v>
      </c>
      <c r="H30" s="17">
        <f>6975+32</f>
        <v>7007</v>
      </c>
      <c r="I30" s="17">
        <f>129047+25008</f>
        <v>154055</v>
      </c>
      <c r="J30" s="17">
        <f>5456+0</f>
        <v>5456</v>
      </c>
      <c r="K30" s="17">
        <f>3306+0</f>
        <v>3306</v>
      </c>
    </row>
    <row r="31" spans="1:11" ht="8.25" customHeight="1">
      <c r="A31" s="74"/>
      <c r="B31" s="217"/>
      <c r="C31" s="80"/>
      <c r="D31" s="218"/>
      <c r="E31" s="16"/>
      <c r="F31" s="16"/>
      <c r="G31" s="16"/>
      <c r="H31" s="17"/>
      <c r="I31" s="17"/>
      <c r="J31" s="17"/>
      <c r="K31" s="17"/>
    </row>
    <row r="32" spans="1:11" ht="10.5" customHeight="1">
      <c r="A32" s="223" t="s">
        <v>341</v>
      </c>
      <c r="B32" s="217"/>
      <c r="C32" s="80" t="s">
        <v>342</v>
      </c>
      <c r="D32" s="218"/>
      <c r="E32" s="16">
        <v>1</v>
      </c>
      <c r="F32" s="16">
        <v>3465</v>
      </c>
      <c r="G32" s="115" t="s">
        <v>494</v>
      </c>
      <c r="H32" s="54" t="s">
        <v>8</v>
      </c>
      <c r="I32" s="115" t="s">
        <v>494</v>
      </c>
      <c r="J32" s="54" t="s">
        <v>8</v>
      </c>
      <c r="K32" s="54" t="s">
        <v>8</v>
      </c>
    </row>
    <row r="33" spans="1:11" ht="8.25" customHeight="1">
      <c r="A33" s="74"/>
      <c r="B33" s="217"/>
      <c r="C33" s="80"/>
      <c r="D33" s="218"/>
      <c r="E33" s="16"/>
      <c r="F33" s="16"/>
      <c r="G33" s="16"/>
      <c r="H33" s="17"/>
      <c r="I33" s="17"/>
      <c r="J33" s="133"/>
      <c r="K33" s="17"/>
    </row>
    <row r="34" spans="1:11" ht="10.5" customHeight="1">
      <c r="A34" s="74" t="s">
        <v>343</v>
      </c>
      <c r="B34" s="221"/>
      <c r="C34" s="80" t="s">
        <v>344</v>
      </c>
      <c r="D34" s="218"/>
      <c r="E34" s="12"/>
      <c r="F34" s="16"/>
      <c r="G34" s="16"/>
      <c r="H34" s="12"/>
      <c r="I34" s="12"/>
      <c r="K34" s="12"/>
    </row>
    <row r="35" spans="1:11" ht="10.5" customHeight="1">
      <c r="A35" s="74"/>
      <c r="B35" s="221"/>
      <c r="C35" s="80" t="s">
        <v>345</v>
      </c>
      <c r="D35" s="218"/>
      <c r="E35" s="16">
        <f>21+1</f>
        <v>22</v>
      </c>
      <c r="F35" s="16">
        <v>41116</v>
      </c>
      <c r="G35" s="115" t="s">
        <v>494</v>
      </c>
      <c r="H35" s="17">
        <f>4277+0</f>
        <v>4277</v>
      </c>
      <c r="I35" s="115" t="s">
        <v>494</v>
      </c>
      <c r="J35" s="17">
        <f>2137+0</f>
        <v>2137</v>
      </c>
      <c r="K35" s="54" t="s">
        <v>8</v>
      </c>
    </row>
    <row r="36" spans="1:11" ht="8.25" customHeight="1">
      <c r="A36" s="74"/>
      <c r="B36" s="221"/>
      <c r="C36" s="80"/>
      <c r="D36" s="218"/>
      <c r="E36" s="16"/>
      <c r="F36" s="16"/>
      <c r="G36" s="16"/>
      <c r="H36" s="17"/>
      <c r="I36" s="17"/>
      <c r="J36" s="17"/>
      <c r="K36" s="17"/>
    </row>
    <row r="37" spans="1:11" ht="10.5" customHeight="1">
      <c r="A37" s="74" t="s">
        <v>346</v>
      </c>
      <c r="B37" s="221"/>
      <c r="C37" s="220" t="s">
        <v>347</v>
      </c>
      <c r="D37" s="218"/>
      <c r="E37" s="16"/>
      <c r="F37" s="16"/>
      <c r="G37" s="16"/>
      <c r="H37" s="17"/>
      <c r="I37" s="17"/>
      <c r="J37" s="17"/>
      <c r="K37" s="17"/>
    </row>
    <row r="38" spans="1:11" ht="10.5" customHeight="1">
      <c r="A38" s="214"/>
      <c r="B38" s="217"/>
      <c r="C38" s="80" t="s">
        <v>348</v>
      </c>
      <c r="D38" s="222"/>
      <c r="E38" s="16">
        <f>20+3</f>
        <v>23</v>
      </c>
      <c r="F38" s="16">
        <v>97876</v>
      </c>
      <c r="G38" s="16">
        <f>83816+23080</f>
        <v>106896</v>
      </c>
      <c r="H38" s="17">
        <f>2698+32</f>
        <v>2730</v>
      </c>
      <c r="I38" s="17">
        <f>74493+23048</f>
        <v>97541</v>
      </c>
      <c r="J38" s="17">
        <f>3319+0</f>
        <v>3319</v>
      </c>
      <c r="K38" s="17">
        <f>3306+0</f>
        <v>3306</v>
      </c>
    </row>
    <row r="39" spans="1:11" ht="8.25" customHeight="1">
      <c r="A39" s="214"/>
      <c r="B39" s="217"/>
      <c r="C39" s="80"/>
      <c r="D39" s="222"/>
      <c r="E39" s="16"/>
      <c r="F39" s="16"/>
      <c r="G39" s="16"/>
      <c r="H39" s="17"/>
      <c r="I39" s="17"/>
      <c r="J39" s="17"/>
      <c r="K39" s="133"/>
    </row>
    <row r="40" spans="1:11" ht="10.5" customHeight="1">
      <c r="A40" s="214" t="s">
        <v>135</v>
      </c>
      <c r="B40" s="219"/>
      <c r="C40" s="220" t="s">
        <v>338</v>
      </c>
      <c r="D40" s="218"/>
      <c r="E40" s="16"/>
      <c r="F40" s="16"/>
      <c r="G40" s="16"/>
      <c r="H40" s="17"/>
      <c r="I40" s="17"/>
      <c r="J40" s="17"/>
      <c r="K40" s="133"/>
    </row>
    <row r="41" spans="1:11" ht="10.5" customHeight="1">
      <c r="A41" s="214"/>
      <c r="B41" s="219"/>
      <c r="C41" s="220" t="s">
        <v>349</v>
      </c>
      <c r="D41" s="218"/>
      <c r="E41" s="16"/>
      <c r="F41" s="16"/>
      <c r="G41" s="16"/>
      <c r="H41" s="17"/>
      <c r="I41" s="17"/>
      <c r="J41" s="17"/>
      <c r="K41" s="133"/>
    </row>
    <row r="42" spans="1:11" ht="10.5" customHeight="1">
      <c r="A42" s="214"/>
      <c r="B42" s="219"/>
      <c r="C42" s="220" t="s">
        <v>350</v>
      </c>
      <c r="D42" s="218"/>
      <c r="E42" s="16"/>
      <c r="F42" s="16"/>
      <c r="G42" s="16"/>
      <c r="H42" s="17"/>
      <c r="I42" s="17"/>
      <c r="J42" s="17"/>
      <c r="K42" s="133"/>
    </row>
    <row r="43" spans="1:11" ht="10.5" customHeight="1">
      <c r="A43" s="214"/>
      <c r="B43" s="217"/>
      <c r="C43" s="80" t="s">
        <v>351</v>
      </c>
      <c r="D43" s="218"/>
      <c r="E43" s="16">
        <f>20+1</f>
        <v>21</v>
      </c>
      <c r="F43" s="16">
        <v>236015</v>
      </c>
      <c r="G43" s="16">
        <f>244443+992</f>
        <v>245435</v>
      </c>
      <c r="H43" s="17">
        <f>210055+0</f>
        <v>210055</v>
      </c>
      <c r="I43" s="17">
        <f>34389+992</f>
        <v>35381</v>
      </c>
      <c r="J43" s="54" t="s">
        <v>8</v>
      </c>
      <c r="K43" s="54" t="s">
        <v>8</v>
      </c>
    </row>
    <row r="44" spans="1:11" ht="8.25" customHeight="1">
      <c r="A44" s="214"/>
      <c r="B44" s="217"/>
      <c r="C44" s="80"/>
      <c r="D44" s="218"/>
      <c r="E44" s="16"/>
      <c r="F44" s="16"/>
      <c r="G44" s="16"/>
      <c r="H44" s="17"/>
      <c r="I44" s="17"/>
      <c r="J44" s="17"/>
      <c r="K44" s="17"/>
    </row>
    <row r="45" spans="1:11" ht="10.5" customHeight="1">
      <c r="A45" s="214" t="s">
        <v>352</v>
      </c>
      <c r="B45" s="221"/>
      <c r="C45" s="220" t="s">
        <v>344</v>
      </c>
      <c r="D45" s="218"/>
      <c r="E45" s="16"/>
      <c r="F45" s="16"/>
      <c r="G45" s="16"/>
      <c r="H45" s="17"/>
      <c r="I45" s="17"/>
      <c r="J45" s="17"/>
      <c r="K45" s="17"/>
    </row>
    <row r="46" spans="1:13" ht="10.5" customHeight="1">
      <c r="A46" s="214"/>
      <c r="B46" s="221"/>
      <c r="C46" s="80" t="s">
        <v>353</v>
      </c>
      <c r="D46" s="218"/>
      <c r="E46" s="16">
        <v>17</v>
      </c>
      <c r="F46" s="16">
        <v>20940</v>
      </c>
      <c r="G46" s="16">
        <v>23761</v>
      </c>
      <c r="H46" s="17">
        <v>1549</v>
      </c>
      <c r="I46" s="17">
        <v>22212</v>
      </c>
      <c r="J46" s="54" t="s">
        <v>8</v>
      </c>
      <c r="K46" s="54" t="s">
        <v>8</v>
      </c>
      <c r="M46" s="7"/>
    </row>
    <row r="47" spans="1:11" ht="8.25" customHeight="1">
      <c r="A47" s="214"/>
      <c r="B47" s="217"/>
      <c r="C47" s="158"/>
      <c r="D47" s="218"/>
      <c r="E47" s="16"/>
      <c r="F47" s="16"/>
      <c r="G47" s="16"/>
      <c r="H47" s="17"/>
      <c r="I47" s="17"/>
      <c r="J47" s="17"/>
      <c r="K47" s="17"/>
    </row>
    <row r="48" spans="1:11" ht="10.5" customHeight="1">
      <c r="A48" s="74" t="s">
        <v>46</v>
      </c>
      <c r="B48" s="224" t="s">
        <v>354</v>
      </c>
      <c r="D48" s="218"/>
      <c r="E48" s="16"/>
      <c r="F48" s="16"/>
      <c r="G48" s="16"/>
      <c r="H48" s="17"/>
      <c r="I48" s="17"/>
      <c r="J48" s="17"/>
      <c r="K48" s="17"/>
    </row>
    <row r="49" spans="1:11" ht="10.5" customHeight="1">
      <c r="A49" s="214"/>
      <c r="B49" s="217"/>
      <c r="C49" s="220" t="s">
        <v>355</v>
      </c>
      <c r="D49" s="218"/>
      <c r="E49" s="16"/>
      <c r="F49" s="16"/>
      <c r="G49" s="16"/>
      <c r="H49" s="17"/>
      <c r="I49" s="17"/>
      <c r="J49" s="17"/>
      <c r="K49" s="17"/>
    </row>
    <row r="50" spans="1:11" ht="10.5" customHeight="1">
      <c r="A50" s="214"/>
      <c r="B50" s="217"/>
      <c r="C50" s="220" t="s">
        <v>356</v>
      </c>
      <c r="D50" s="218"/>
      <c r="E50" s="16"/>
      <c r="F50" s="16"/>
      <c r="G50" s="16"/>
      <c r="H50" s="17"/>
      <c r="I50" s="17"/>
      <c r="J50" s="17"/>
      <c r="K50" s="17"/>
    </row>
    <row r="51" spans="1:11" ht="10.5" customHeight="1">
      <c r="A51" s="214"/>
      <c r="B51" s="217"/>
      <c r="C51" s="80" t="s">
        <v>357</v>
      </c>
      <c r="D51" s="218"/>
      <c r="E51" s="16">
        <f>16+1</f>
        <v>17</v>
      </c>
      <c r="F51" s="16">
        <v>158257</v>
      </c>
      <c r="G51" s="16">
        <f>61059+606</f>
        <v>61665</v>
      </c>
      <c r="H51" s="17">
        <f>24461+0</f>
        <v>24461</v>
      </c>
      <c r="I51" s="17">
        <f>32543+606</f>
        <v>33149</v>
      </c>
      <c r="J51" s="17">
        <f>4054+0</f>
        <v>4054</v>
      </c>
      <c r="K51" s="54" t="s">
        <v>8</v>
      </c>
    </row>
    <row r="52" spans="1:11" ht="8.25" customHeight="1">
      <c r="A52" s="214"/>
      <c r="B52" s="217"/>
      <c r="C52" s="80"/>
      <c r="D52" s="218"/>
      <c r="E52" s="16"/>
      <c r="F52" s="16"/>
      <c r="G52" s="16"/>
      <c r="H52" s="17"/>
      <c r="I52" s="133"/>
      <c r="J52" s="17"/>
      <c r="K52" s="133"/>
    </row>
    <row r="53" spans="1:11" ht="10.5" customHeight="1">
      <c r="A53" s="74" t="s">
        <v>49</v>
      </c>
      <c r="B53" s="93" t="s">
        <v>358</v>
      </c>
      <c r="D53" s="19"/>
      <c r="E53" s="49"/>
      <c r="F53" s="16"/>
      <c r="G53" s="16"/>
      <c r="H53" s="17"/>
      <c r="I53" s="133"/>
      <c r="J53" s="17"/>
      <c r="K53" s="133"/>
    </row>
    <row r="54" spans="1:11" ht="10.5" customHeight="1">
      <c r="A54" s="74"/>
      <c r="B54" s="217"/>
      <c r="C54" s="19" t="s">
        <v>359</v>
      </c>
      <c r="D54" s="19"/>
      <c r="E54" s="49"/>
      <c r="F54" s="16"/>
      <c r="G54" s="16"/>
      <c r="H54" s="17"/>
      <c r="I54" s="133"/>
      <c r="J54" s="17"/>
      <c r="K54" s="133"/>
    </row>
    <row r="55" spans="1:11" ht="10.5" customHeight="1">
      <c r="A55" s="74"/>
      <c r="B55" s="217"/>
      <c r="C55" s="19" t="s">
        <v>360</v>
      </c>
      <c r="D55" s="19"/>
      <c r="E55" s="49"/>
      <c r="F55" s="16"/>
      <c r="G55" s="16"/>
      <c r="H55" s="17"/>
      <c r="I55" s="133"/>
      <c r="J55" s="17"/>
      <c r="K55" s="133"/>
    </row>
    <row r="56" spans="1:12" ht="10.5" customHeight="1">
      <c r="A56" s="23"/>
      <c r="B56" s="225"/>
      <c r="C56" s="907" t="s">
        <v>361</v>
      </c>
      <c r="D56" s="907"/>
      <c r="E56" s="49">
        <f>267+3</f>
        <v>270</v>
      </c>
      <c r="F56" s="16">
        <v>1820752</v>
      </c>
      <c r="G56" s="16">
        <f>1915471+9810</f>
        <v>1925281</v>
      </c>
      <c r="H56" s="17">
        <f>173034+0</f>
        <v>173034</v>
      </c>
      <c r="I56" s="17">
        <f>1719365+9810</f>
        <v>1729175</v>
      </c>
      <c r="J56" s="17">
        <f>22055+0</f>
        <v>22055</v>
      </c>
      <c r="K56" s="17">
        <f>1017+0</f>
        <v>1017</v>
      </c>
      <c r="L56" s="35"/>
    </row>
    <row r="57" spans="1:11" ht="8.25" customHeight="1">
      <c r="A57" s="23"/>
      <c r="B57" s="225"/>
      <c r="C57" s="53"/>
      <c r="D57" s="226"/>
      <c r="E57" s="16"/>
      <c r="F57" s="16"/>
      <c r="G57" s="16"/>
      <c r="H57" s="17"/>
      <c r="I57" s="17"/>
      <c r="J57" s="17"/>
      <c r="K57" s="17"/>
    </row>
    <row r="58" spans="1:13" ht="10.5" customHeight="1">
      <c r="A58" s="74" t="s">
        <v>67</v>
      </c>
      <c r="B58" s="217"/>
      <c r="C58" s="80" t="s">
        <v>362</v>
      </c>
      <c r="D58" s="218"/>
      <c r="E58" s="16">
        <f>27+3</f>
        <v>30</v>
      </c>
      <c r="F58" s="16">
        <v>121715</v>
      </c>
      <c r="G58" s="16">
        <f>114858+9810</f>
        <v>124668</v>
      </c>
      <c r="H58" s="181">
        <f>4392+0</f>
        <v>4392</v>
      </c>
      <c r="I58" s="17">
        <f>110172+9810</f>
        <v>119982</v>
      </c>
      <c r="J58" s="17">
        <f>294+0</f>
        <v>294</v>
      </c>
      <c r="K58" s="54" t="s">
        <v>8</v>
      </c>
      <c r="M58" s="7"/>
    </row>
    <row r="59" spans="1:11" ht="8.25" customHeight="1">
      <c r="A59" s="23"/>
      <c r="B59" s="225"/>
      <c r="C59" s="227"/>
      <c r="D59" s="226"/>
      <c r="E59" s="16"/>
      <c r="F59" s="16"/>
      <c r="G59" s="16"/>
      <c r="H59" s="17"/>
      <c r="I59" s="17"/>
      <c r="J59" s="17"/>
      <c r="K59" s="17"/>
    </row>
    <row r="60" spans="1:11" ht="10.5" customHeight="1">
      <c r="A60" s="74" t="s">
        <v>363</v>
      </c>
      <c r="B60" s="221"/>
      <c r="C60" s="220" t="s">
        <v>364</v>
      </c>
      <c r="D60" s="218"/>
      <c r="E60" s="16"/>
      <c r="F60" s="16"/>
      <c r="G60" s="16"/>
      <c r="H60" s="17"/>
      <c r="I60" s="17"/>
      <c r="J60" s="17"/>
      <c r="K60" s="17"/>
    </row>
    <row r="61" spans="1:11" ht="10.5" customHeight="1">
      <c r="A61" s="74"/>
      <c r="B61" s="217"/>
      <c r="C61" s="80" t="s">
        <v>365</v>
      </c>
      <c r="D61" s="218"/>
      <c r="E61" s="16">
        <f>27+3</f>
        <v>30</v>
      </c>
      <c r="F61" s="16">
        <v>120733</v>
      </c>
      <c r="G61" s="16">
        <f>113816+9810</f>
        <v>123626</v>
      </c>
      <c r="H61" s="17">
        <f>4392+0</f>
        <v>4392</v>
      </c>
      <c r="I61" s="17">
        <f>109130+9810</f>
        <v>118940</v>
      </c>
      <c r="J61" s="17">
        <f>294+0</f>
        <v>294</v>
      </c>
      <c r="K61" s="54" t="s">
        <v>8</v>
      </c>
    </row>
    <row r="62" spans="1:11" ht="8.25" customHeight="1">
      <c r="A62" s="74"/>
      <c r="B62" s="217"/>
      <c r="C62" s="80"/>
      <c r="D62" s="218"/>
      <c r="E62" s="16"/>
      <c r="F62" s="16"/>
      <c r="G62" s="16"/>
      <c r="H62" s="17"/>
      <c r="I62" s="17"/>
      <c r="J62" s="17"/>
      <c r="K62" s="17"/>
    </row>
    <row r="63" spans="1:11" ht="10.5" customHeight="1">
      <c r="A63" s="74" t="s">
        <v>366</v>
      </c>
      <c r="B63" s="217"/>
      <c r="C63" s="80" t="s">
        <v>367</v>
      </c>
      <c r="D63" s="218"/>
      <c r="E63" s="16">
        <v>68</v>
      </c>
      <c r="F63" s="16">
        <v>575003</v>
      </c>
      <c r="G63" s="16">
        <v>634651</v>
      </c>
      <c r="H63" s="17">
        <v>10966</v>
      </c>
      <c r="I63" s="17">
        <v>602675</v>
      </c>
      <c r="J63" s="17">
        <v>20481</v>
      </c>
      <c r="K63" s="17">
        <v>529</v>
      </c>
    </row>
    <row r="64" spans="1:11" ht="8.25" customHeight="1">
      <c r="A64" s="74"/>
      <c r="B64" s="217"/>
      <c r="C64" s="80"/>
      <c r="D64" s="218"/>
      <c r="E64" s="16"/>
      <c r="F64" s="16"/>
      <c r="G64" s="16"/>
      <c r="H64" s="17"/>
      <c r="I64" s="17"/>
      <c r="J64" s="17"/>
      <c r="K64" s="17"/>
    </row>
    <row r="65" spans="1:12" ht="10.5" customHeight="1">
      <c r="A65" s="74" t="s">
        <v>68</v>
      </c>
      <c r="B65" s="217"/>
      <c r="C65" s="220" t="s">
        <v>368</v>
      </c>
      <c r="D65" s="218"/>
      <c r="E65" s="16"/>
      <c r="F65" s="16"/>
      <c r="G65" s="16"/>
      <c r="H65" s="17"/>
      <c r="I65" s="17"/>
      <c r="J65" s="17"/>
      <c r="K65" s="17"/>
      <c r="L65" s="7"/>
    </row>
    <row r="66" spans="1:11" ht="10.5" customHeight="1">
      <c r="A66" s="74"/>
      <c r="B66" s="217"/>
      <c r="C66" s="80" t="s">
        <v>369</v>
      </c>
      <c r="D66" s="218"/>
      <c r="E66" s="16">
        <v>226</v>
      </c>
      <c r="F66" s="16">
        <v>1023639</v>
      </c>
      <c r="G66" s="16">
        <v>1082951</v>
      </c>
      <c r="H66" s="17">
        <v>142595</v>
      </c>
      <c r="I66" s="17">
        <v>938710</v>
      </c>
      <c r="J66" s="17">
        <v>1280</v>
      </c>
      <c r="K66" s="17">
        <v>365</v>
      </c>
    </row>
    <row r="67" spans="1:11" ht="8.25" customHeight="1">
      <c r="A67" s="74"/>
      <c r="B67" s="217"/>
      <c r="C67" s="80"/>
      <c r="D67" s="218"/>
      <c r="E67" s="16"/>
      <c r="F67" s="16"/>
      <c r="G67" s="16"/>
      <c r="H67" s="17"/>
      <c r="I67" s="17"/>
      <c r="J67" s="17"/>
      <c r="K67" s="17"/>
    </row>
    <row r="68" spans="1:11" ht="10.5" customHeight="1">
      <c r="A68" s="74" t="s">
        <v>70</v>
      </c>
      <c r="B68" s="217"/>
      <c r="C68" s="80" t="s">
        <v>370</v>
      </c>
      <c r="D68" s="218"/>
      <c r="E68" s="16">
        <v>76</v>
      </c>
      <c r="F68" s="16">
        <v>675399</v>
      </c>
      <c r="G68" s="16">
        <v>717662</v>
      </c>
      <c r="H68" s="17">
        <v>26047</v>
      </c>
      <c r="I68" s="17">
        <v>670482</v>
      </c>
      <c r="J68" s="17">
        <v>20481</v>
      </c>
      <c r="K68" s="17">
        <v>652</v>
      </c>
    </row>
    <row r="69" spans="1:11" ht="9" customHeight="1">
      <c r="A69" s="170"/>
      <c r="B69" s="170"/>
      <c r="C69" s="86"/>
      <c r="D69" s="64"/>
      <c r="E69" s="16"/>
      <c r="F69" s="16"/>
      <c r="G69" s="16"/>
      <c r="H69" s="16"/>
      <c r="I69" s="16"/>
      <c r="J69" s="16"/>
      <c r="K69" s="12"/>
    </row>
    <row r="70" spans="1:15" ht="13.5" customHeight="1">
      <c r="A70" s="170"/>
      <c r="B70" s="170"/>
      <c r="C70" s="228" t="s">
        <v>498</v>
      </c>
      <c r="D70" s="229"/>
      <c r="E70" s="73">
        <v>337</v>
      </c>
      <c r="F70" s="73">
        <v>2702765</v>
      </c>
      <c r="G70" s="73">
        <v>2694415</v>
      </c>
      <c r="H70" s="73">
        <v>552134</v>
      </c>
      <c r="I70" s="73">
        <v>2106350</v>
      </c>
      <c r="J70" s="73">
        <v>31608</v>
      </c>
      <c r="K70" s="73">
        <v>4323</v>
      </c>
      <c r="L70" s="7"/>
      <c r="M70" s="7"/>
      <c r="N70" s="7"/>
      <c r="O70" s="7"/>
    </row>
    <row r="71" spans="1:12" ht="11.25" customHeight="1">
      <c r="A71" s="2" t="s">
        <v>7</v>
      </c>
      <c r="L71" s="133"/>
    </row>
    <row r="72" spans="1:11" ht="14.25" customHeight="1">
      <c r="A72" s="905" t="s">
        <v>533</v>
      </c>
      <c r="B72" s="905"/>
      <c r="C72" s="905"/>
      <c r="D72" s="905"/>
      <c r="E72" s="905"/>
      <c r="F72" s="905"/>
      <c r="G72" s="905"/>
      <c r="H72" s="905"/>
      <c r="I72" s="905"/>
      <c r="J72" s="905"/>
      <c r="K72" s="905"/>
    </row>
    <row r="73" spans="1:11" ht="10.5" customHeight="1">
      <c r="A73" s="905"/>
      <c r="B73" s="905"/>
      <c r="C73" s="905"/>
      <c r="D73" s="905"/>
      <c r="E73" s="905"/>
      <c r="F73" s="905"/>
      <c r="G73" s="905"/>
      <c r="H73" s="905"/>
      <c r="I73" s="905"/>
      <c r="J73" s="905"/>
      <c r="K73" s="905"/>
    </row>
    <row r="74" spans="1:3" ht="10.5" customHeight="1">
      <c r="A74" s="170"/>
      <c r="B74" s="170"/>
      <c r="C74" s="170"/>
    </row>
    <row r="75" spans="1:11" ht="10.5" customHeight="1">
      <c r="A75" s="170"/>
      <c r="B75" s="170"/>
      <c r="C75" s="170"/>
      <c r="E75" s="73"/>
      <c r="F75" s="73"/>
      <c r="G75" s="73"/>
      <c r="H75" s="73"/>
      <c r="I75" s="73"/>
      <c r="J75" s="73"/>
      <c r="K75" s="14"/>
    </row>
    <row r="76" spans="1:11" ht="10.5" customHeight="1">
      <c r="A76" s="170"/>
      <c r="B76" s="170"/>
      <c r="C76" s="170"/>
      <c r="I76" s="7"/>
      <c r="J76" s="7"/>
      <c r="K76" s="7"/>
    </row>
    <row r="77" spans="1:4" ht="10.5" customHeight="1">
      <c r="A77" s="170"/>
      <c r="B77" s="170"/>
      <c r="C77" s="230"/>
      <c r="D77" s="231"/>
    </row>
    <row r="78" ht="10.5" customHeight="1"/>
    <row r="79" spans="5:6" ht="10.5" customHeight="1">
      <c r="E79" s="12"/>
      <c r="F79" s="10"/>
    </row>
    <row r="80" spans="1:3" ht="11.25">
      <c r="A80" s="170"/>
      <c r="B80" s="170"/>
      <c r="C80" s="170"/>
    </row>
    <row r="81" spans="1:3" ht="11.25">
      <c r="A81" s="170"/>
      <c r="B81" s="170"/>
      <c r="C81" s="170"/>
    </row>
    <row r="82" spans="1:3" ht="11.25">
      <c r="A82" s="170"/>
      <c r="B82" s="170"/>
      <c r="C82" s="170"/>
    </row>
    <row r="83" spans="1:3" ht="11.25">
      <c r="A83" s="170"/>
      <c r="B83" s="170"/>
      <c r="C83" s="170"/>
    </row>
    <row r="84" spans="1:3" ht="11.25">
      <c r="A84" s="170"/>
      <c r="B84" s="170"/>
      <c r="C84" s="170"/>
    </row>
    <row r="85" spans="1:3" ht="11.25">
      <c r="A85" s="170"/>
      <c r="B85" s="170"/>
      <c r="C85" s="170"/>
    </row>
    <row r="86" spans="1:3" ht="11.25">
      <c r="A86" s="170"/>
      <c r="B86" s="170"/>
      <c r="C86" s="170"/>
    </row>
    <row r="87" spans="1:3" ht="11.25">
      <c r="A87" s="170"/>
      <c r="B87" s="170"/>
      <c r="C87" s="170"/>
    </row>
    <row r="88" spans="1:3" ht="11.25">
      <c r="A88" s="170"/>
      <c r="B88" s="170"/>
      <c r="C88" s="170"/>
    </row>
    <row r="89" spans="1:3" ht="11.25">
      <c r="A89" s="170"/>
      <c r="B89" s="170"/>
      <c r="C89" s="170"/>
    </row>
    <row r="90" spans="1:3" ht="11.25">
      <c r="A90" s="170"/>
      <c r="B90" s="170"/>
      <c r="C90" s="170"/>
    </row>
    <row r="91" spans="1:3" ht="11.25">
      <c r="A91" s="170"/>
      <c r="B91" s="170"/>
      <c r="C91" s="170"/>
    </row>
    <row r="92" spans="1:3" ht="11.25">
      <c r="A92" s="170"/>
      <c r="B92" s="170"/>
      <c r="C92" s="170"/>
    </row>
    <row r="93" spans="1:3" ht="11.25">
      <c r="A93" s="170"/>
      <c r="B93" s="170"/>
      <c r="C93" s="170"/>
    </row>
    <row r="94" spans="1:3" ht="11.25">
      <c r="A94" s="170"/>
      <c r="B94" s="170"/>
      <c r="C94" s="170"/>
    </row>
    <row r="95" spans="1:3" ht="11.25">
      <c r="A95" s="170"/>
      <c r="B95" s="170"/>
      <c r="C95" s="170"/>
    </row>
    <row r="96" spans="1:3" ht="11.25">
      <c r="A96" s="170"/>
      <c r="B96" s="170"/>
      <c r="C96" s="170"/>
    </row>
    <row r="97" spans="1:3" ht="11.25">
      <c r="A97" s="170"/>
      <c r="B97" s="170"/>
      <c r="C97" s="170"/>
    </row>
  </sheetData>
  <sheetProtection/>
  <mergeCells count="16">
    <mergeCell ref="I6:I10"/>
    <mergeCell ref="J6:J10"/>
    <mergeCell ref="K6:K10"/>
    <mergeCell ref="F11:K11"/>
    <mergeCell ref="C56:D56"/>
    <mergeCell ref="A72:K73"/>
    <mergeCell ref="A1:K1"/>
    <mergeCell ref="A2:K2"/>
    <mergeCell ref="A4:A11"/>
    <mergeCell ref="B4:D11"/>
    <mergeCell ref="E4:E10"/>
    <mergeCell ref="F4:F10"/>
    <mergeCell ref="G4:G10"/>
    <mergeCell ref="H4:K4"/>
    <mergeCell ref="H5:H10"/>
    <mergeCell ref="I5:K5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&amp;L&amp;"Arial,Kursiv"&amp;9 &amp;U1 Abfallentsorgung&amp;R&amp;"Arial,Kursiv"&amp;9&amp;UAbfallwirtschaft in Bayern 2016</oddHeader>
    <oddFooter xml:space="preserve">&amp;C 38 </oddFooter>
  </headerFooter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48"/>
  <sheetViews>
    <sheetView showGridLines="0" workbookViewId="0" topLeftCell="A1">
      <selection activeCell="A47" sqref="A47"/>
    </sheetView>
  </sheetViews>
  <sheetFormatPr defaultColWidth="11.421875" defaultRowHeight="12.75"/>
  <cols>
    <col min="1" max="1" width="22.57421875" style="2" customWidth="1"/>
    <col min="2" max="2" width="0.9921875" style="2" customWidth="1"/>
    <col min="3" max="3" width="11.8515625" style="2" customWidth="1"/>
    <col min="4" max="4" width="14.8515625" style="2" customWidth="1"/>
    <col min="5" max="5" width="15.28125" style="2" customWidth="1"/>
    <col min="6" max="6" width="16.421875" style="2" customWidth="1"/>
    <col min="7" max="7" width="15.140625" style="2" customWidth="1"/>
    <col min="8" max="8" width="19.140625" style="2" customWidth="1"/>
    <col min="9" max="9" width="1.1484375" style="2" customWidth="1"/>
    <col min="10" max="10" width="12.28125" style="2" customWidth="1"/>
    <col min="11" max="11" width="12.140625" style="2" customWidth="1"/>
    <col min="12" max="12" width="11.421875" style="2" customWidth="1"/>
    <col min="13" max="13" width="14.00390625" style="2" customWidth="1"/>
    <col min="14" max="14" width="12.7109375" style="2" customWidth="1"/>
    <col min="15" max="15" width="12.57421875" style="2" customWidth="1"/>
    <col min="16" max="16384" width="11.421875" style="2" customWidth="1"/>
  </cols>
  <sheetData>
    <row r="1" spans="1:7" s="62" customFormat="1" ht="12.75">
      <c r="A1" s="873" t="s">
        <v>534</v>
      </c>
      <c r="B1" s="873"/>
      <c r="C1" s="873"/>
      <c r="D1" s="873"/>
      <c r="E1" s="873"/>
      <c r="F1" s="873"/>
      <c r="G1" s="873"/>
    </row>
    <row r="2" spans="1:7" s="62" customFormat="1" ht="12.75">
      <c r="A2" s="873" t="s">
        <v>371</v>
      </c>
      <c r="B2" s="873"/>
      <c r="C2" s="873"/>
      <c r="D2" s="873"/>
      <c r="E2" s="873"/>
      <c r="F2" s="873"/>
      <c r="G2" s="873"/>
    </row>
    <row r="4" spans="1:9" ht="11.25" customHeight="1">
      <c r="A4" s="884" t="s">
        <v>372</v>
      </c>
      <c r="B4" s="885"/>
      <c r="C4" s="923" t="s">
        <v>373</v>
      </c>
      <c r="D4" s="923" t="s">
        <v>374</v>
      </c>
      <c r="E4" s="929" t="s">
        <v>1</v>
      </c>
      <c r="F4" s="929"/>
      <c r="G4" s="868"/>
      <c r="H4" s="62"/>
      <c r="I4" s="62"/>
    </row>
    <row r="5" spans="1:9" ht="11.25" customHeight="1">
      <c r="A5" s="886"/>
      <c r="B5" s="887"/>
      <c r="C5" s="928"/>
      <c r="D5" s="928"/>
      <c r="E5" s="923" t="s">
        <v>367</v>
      </c>
      <c r="F5" s="923" t="s">
        <v>375</v>
      </c>
      <c r="G5" s="882" t="s">
        <v>376</v>
      </c>
      <c r="H5" s="62"/>
      <c r="I5" s="62"/>
    </row>
    <row r="6" spans="1:9" ht="12.75">
      <c r="A6" s="886"/>
      <c r="B6" s="887"/>
      <c r="C6" s="928"/>
      <c r="D6" s="928"/>
      <c r="E6" s="928"/>
      <c r="F6" s="928"/>
      <c r="G6" s="877"/>
      <c r="H6" s="62"/>
      <c r="I6" s="62"/>
    </row>
    <row r="7" spans="1:9" ht="12.75">
      <c r="A7" s="886"/>
      <c r="B7" s="887"/>
      <c r="C7" s="928"/>
      <c r="D7" s="928"/>
      <c r="E7" s="928"/>
      <c r="F7" s="928"/>
      <c r="G7" s="877"/>
      <c r="H7" s="62"/>
      <c r="I7" s="62"/>
    </row>
    <row r="8" spans="1:9" ht="12.75">
      <c r="A8" s="888"/>
      <c r="B8" s="889"/>
      <c r="C8" s="3" t="s">
        <v>2</v>
      </c>
      <c r="D8" s="929" t="s">
        <v>3</v>
      </c>
      <c r="E8" s="929"/>
      <c r="F8" s="929"/>
      <c r="G8" s="868"/>
      <c r="H8" s="62"/>
      <c r="I8" s="62"/>
    </row>
    <row r="9" spans="1:9" ht="12.75">
      <c r="A9" s="4"/>
      <c r="B9" s="5"/>
      <c r="H9" s="62"/>
      <c r="I9" s="62"/>
    </row>
    <row r="10" spans="1:8" ht="16.5" customHeight="1">
      <c r="A10" s="6" t="s">
        <v>9</v>
      </c>
      <c r="B10" s="64"/>
      <c r="C10" s="16">
        <f>86+5</f>
        <v>91</v>
      </c>
      <c r="D10" s="17">
        <f>746534+23535</f>
        <v>770069</v>
      </c>
      <c r="E10" s="16">
        <v>81825</v>
      </c>
      <c r="F10" s="16">
        <v>414122</v>
      </c>
      <c r="G10" s="16">
        <f>D10-E10-F10</f>
        <v>274122</v>
      </c>
      <c r="H10" s="17"/>
    </row>
    <row r="11" spans="1:8" ht="16.5" customHeight="1">
      <c r="A11" s="6" t="s">
        <v>10</v>
      </c>
      <c r="B11" s="64"/>
      <c r="C11" s="16">
        <f>57+3</f>
        <v>60</v>
      </c>
      <c r="D11" s="17">
        <f>316790+30122</f>
        <v>346912</v>
      </c>
      <c r="E11" s="16">
        <v>82598</v>
      </c>
      <c r="F11" s="16">
        <v>135853</v>
      </c>
      <c r="G11" s="16">
        <f aca="true" t="shared" si="0" ref="G11:G18">D11-E11-F11</f>
        <v>128461</v>
      </c>
      <c r="H11" s="17"/>
    </row>
    <row r="12" spans="1:8" ht="16.5" customHeight="1">
      <c r="A12" s="6" t="s">
        <v>11</v>
      </c>
      <c r="B12" s="64"/>
      <c r="C12" s="16">
        <v>28</v>
      </c>
      <c r="D12" s="17">
        <v>400953</v>
      </c>
      <c r="E12" s="16">
        <v>22897</v>
      </c>
      <c r="F12" s="16">
        <v>104869</v>
      </c>
      <c r="G12" s="16">
        <f t="shared" si="0"/>
        <v>273187</v>
      </c>
      <c r="H12" s="17"/>
    </row>
    <row r="13" spans="1:8" ht="16.5" customHeight="1">
      <c r="A13" s="6" t="s">
        <v>12</v>
      </c>
      <c r="B13" s="64"/>
      <c r="C13" s="16">
        <f>64+1</f>
        <v>65</v>
      </c>
      <c r="D13" s="17">
        <f>325274+2566</f>
        <v>327840</v>
      </c>
      <c r="E13" s="16">
        <v>80453</v>
      </c>
      <c r="F13" s="16">
        <v>98917</v>
      </c>
      <c r="G13" s="16">
        <f t="shared" si="0"/>
        <v>148470</v>
      </c>
      <c r="H13" s="17"/>
    </row>
    <row r="14" spans="1:8" ht="16.5" customHeight="1">
      <c r="A14" s="6" t="s">
        <v>13</v>
      </c>
      <c r="B14" s="64"/>
      <c r="C14" s="16">
        <v>30</v>
      </c>
      <c r="D14" s="17">
        <v>331066</v>
      </c>
      <c r="E14" s="16">
        <v>85505</v>
      </c>
      <c r="F14" s="16">
        <v>136335</v>
      </c>
      <c r="G14" s="16">
        <f t="shared" si="0"/>
        <v>109226</v>
      </c>
      <c r="H14" s="17"/>
    </row>
    <row r="15" spans="1:8" ht="16.5" customHeight="1">
      <c r="A15" s="6" t="s">
        <v>14</v>
      </c>
      <c r="B15" s="64"/>
      <c r="C15" s="16">
        <f>27+1</f>
        <v>28</v>
      </c>
      <c r="D15" s="17">
        <f>250998+1643</f>
        <v>252641</v>
      </c>
      <c r="E15" s="16">
        <v>141654</v>
      </c>
      <c r="F15" s="16">
        <v>89984</v>
      </c>
      <c r="G15" s="16">
        <f t="shared" si="0"/>
        <v>21003</v>
      </c>
      <c r="H15" s="17"/>
    </row>
    <row r="16" spans="1:8" ht="16.5" customHeight="1">
      <c r="A16" s="6" t="s">
        <v>15</v>
      </c>
      <c r="B16" s="64"/>
      <c r="C16" s="16">
        <f>45+1</f>
        <v>46</v>
      </c>
      <c r="D16" s="17">
        <f>322802+7476</f>
        <v>330278</v>
      </c>
      <c r="E16" s="16">
        <v>106730</v>
      </c>
      <c r="F16" s="16">
        <v>102871</v>
      </c>
      <c r="G16" s="16">
        <f t="shared" si="0"/>
        <v>120677</v>
      </c>
      <c r="H16" s="17"/>
    </row>
    <row r="17" spans="1:10" ht="11.25">
      <c r="A17" s="6"/>
      <c r="B17" s="64"/>
      <c r="C17" s="16"/>
      <c r="D17" s="16"/>
      <c r="E17" s="16"/>
      <c r="F17" s="16"/>
      <c r="G17" s="16"/>
      <c r="H17" s="17"/>
      <c r="I17" s="17"/>
      <c r="J17" s="7"/>
    </row>
    <row r="18" spans="1:10" s="10" customFormat="1" ht="11.25">
      <c r="A18" s="65" t="s">
        <v>16</v>
      </c>
      <c r="B18" s="66"/>
      <c r="C18" s="73">
        <f>337+11</f>
        <v>348</v>
      </c>
      <c r="D18" s="73">
        <f>2694415+65341</f>
        <v>2759756</v>
      </c>
      <c r="E18" s="73">
        <v>634651</v>
      </c>
      <c r="F18" s="73">
        <v>1082951</v>
      </c>
      <c r="G18" s="73">
        <f t="shared" si="0"/>
        <v>1042154</v>
      </c>
      <c r="H18" s="17"/>
      <c r="I18" s="17"/>
      <c r="J18" s="7"/>
    </row>
    <row r="19" ht="11.25" customHeight="1">
      <c r="H19" s="133"/>
    </row>
    <row r="20" ht="12" customHeight="1">
      <c r="A20" s="8" t="s">
        <v>7</v>
      </c>
    </row>
    <row r="21" spans="1:8" ht="13.5" customHeight="1">
      <c r="A21" s="930" t="s">
        <v>553</v>
      </c>
      <c r="B21" s="931"/>
      <c r="C21" s="931"/>
      <c r="D21" s="931"/>
      <c r="E21" s="931"/>
      <c r="F21" s="931"/>
      <c r="G21" s="931"/>
      <c r="H21" s="188"/>
    </row>
    <row r="22" spans="1:8" ht="14.25" customHeight="1">
      <c r="A22" s="931"/>
      <c r="B22" s="931"/>
      <c r="C22" s="931"/>
      <c r="D22" s="931"/>
      <c r="E22" s="931"/>
      <c r="F22" s="931"/>
      <c r="G22" s="931"/>
      <c r="H22" s="188"/>
    </row>
    <row r="23" spans="4:6" ht="12.75">
      <c r="D23" s="7"/>
      <c r="E23" s="62"/>
      <c r="F23" s="67"/>
    </row>
    <row r="24" spans="3:6" ht="12.75">
      <c r="C24" s="16"/>
      <c r="D24" s="67"/>
      <c r="E24" s="7"/>
      <c r="F24" s="68"/>
    </row>
    <row r="25" spans="4:6" ht="12.75">
      <c r="D25" s="67"/>
      <c r="E25" s="7"/>
      <c r="F25" s="68"/>
    </row>
    <row r="26" spans="3:6" ht="12.75">
      <c r="C26" s="16"/>
      <c r="D26" s="67"/>
      <c r="E26" s="7"/>
      <c r="F26" s="68"/>
    </row>
    <row r="27" spans="1:6" s="62" customFormat="1" ht="12.75">
      <c r="A27" s="58"/>
      <c r="C27" s="16"/>
      <c r="D27" s="67"/>
      <c r="E27" s="7"/>
      <c r="F27" s="68"/>
    </row>
    <row r="28" spans="1:6" s="62" customFormat="1" ht="12.75">
      <c r="A28" s="58"/>
      <c r="C28" s="16"/>
      <c r="E28" s="7"/>
      <c r="F28" s="68"/>
    </row>
    <row r="29" spans="8:15" ht="12.75">
      <c r="H29" s="873" t="s">
        <v>535</v>
      </c>
      <c r="I29" s="873"/>
      <c r="J29" s="873"/>
      <c r="K29" s="873"/>
      <c r="L29" s="873"/>
      <c r="M29" s="873"/>
      <c r="N29" s="873"/>
      <c r="O29" s="873"/>
    </row>
    <row r="30" spans="1:15" ht="11.25" customHeight="1">
      <c r="A30" s="61"/>
      <c r="H30" s="873" t="s">
        <v>377</v>
      </c>
      <c r="I30" s="873"/>
      <c r="J30" s="873"/>
      <c r="K30" s="873"/>
      <c r="L30" s="873"/>
      <c r="M30" s="873"/>
      <c r="N30" s="873"/>
      <c r="O30" s="873"/>
    </row>
    <row r="31" ht="11.25" customHeight="1">
      <c r="A31" s="60"/>
    </row>
    <row r="32" spans="1:15" ht="11.25" customHeight="1">
      <c r="A32" s="60"/>
      <c r="H32" s="884" t="s">
        <v>372</v>
      </c>
      <c r="I32" s="885"/>
      <c r="J32" s="870" t="s">
        <v>378</v>
      </c>
      <c r="K32" s="870" t="s">
        <v>379</v>
      </c>
      <c r="L32" s="870" t="s">
        <v>380</v>
      </c>
      <c r="M32" s="868" t="s">
        <v>381</v>
      </c>
      <c r="N32" s="869"/>
      <c r="O32" s="869"/>
    </row>
    <row r="33" spans="1:15" ht="11.25" customHeight="1">
      <c r="A33" s="60"/>
      <c r="H33" s="886"/>
      <c r="I33" s="887"/>
      <c r="J33" s="871"/>
      <c r="K33" s="871"/>
      <c r="L33" s="871"/>
      <c r="M33" s="870" t="s">
        <v>382</v>
      </c>
      <c r="N33" s="870" t="s">
        <v>383</v>
      </c>
      <c r="O33" s="880" t="s">
        <v>384</v>
      </c>
    </row>
    <row r="34" spans="1:15" ht="11.25" customHeight="1">
      <c r="A34" s="60"/>
      <c r="H34" s="886"/>
      <c r="I34" s="887"/>
      <c r="J34" s="871"/>
      <c r="K34" s="871"/>
      <c r="L34" s="871"/>
      <c r="M34" s="871"/>
      <c r="N34" s="871"/>
      <c r="O34" s="892"/>
    </row>
    <row r="35" spans="1:15" ht="11.25" customHeight="1">
      <c r="A35" s="60"/>
      <c r="H35" s="886"/>
      <c r="I35" s="887"/>
      <c r="J35" s="871"/>
      <c r="K35" s="871"/>
      <c r="L35" s="871"/>
      <c r="M35" s="871"/>
      <c r="N35" s="871"/>
      <c r="O35" s="892"/>
    </row>
    <row r="36" spans="1:15" ht="11.25" customHeight="1">
      <c r="A36" s="61"/>
      <c r="H36" s="886"/>
      <c r="I36" s="887"/>
      <c r="J36" s="871"/>
      <c r="K36" s="871"/>
      <c r="L36" s="871"/>
      <c r="M36" s="871"/>
      <c r="N36" s="871"/>
      <c r="O36" s="892"/>
    </row>
    <row r="37" spans="1:15" ht="11.25" customHeight="1">
      <c r="A37" s="7"/>
      <c r="H37" s="886"/>
      <c r="I37" s="887"/>
      <c r="J37" s="872"/>
      <c r="K37" s="872"/>
      <c r="L37" s="872"/>
      <c r="M37" s="872"/>
      <c r="N37" s="872"/>
      <c r="O37" s="881"/>
    </row>
    <row r="38" spans="1:15" s="10" customFormat="1" ht="11.25" customHeight="1">
      <c r="A38" s="7"/>
      <c r="H38" s="888"/>
      <c r="I38" s="889"/>
      <c r="J38" s="3" t="s">
        <v>2</v>
      </c>
      <c r="K38" s="868" t="s">
        <v>3</v>
      </c>
      <c r="L38" s="869"/>
      <c r="M38" s="869"/>
      <c r="N38" s="869"/>
      <c r="O38" s="869"/>
    </row>
    <row r="39" spans="1:15" s="10" customFormat="1" ht="11.25">
      <c r="A39" s="11"/>
      <c r="B39" s="11"/>
      <c r="H39" s="6"/>
      <c r="I39" s="8"/>
      <c r="J39" s="305"/>
      <c r="K39" s="16"/>
      <c r="L39" s="7"/>
      <c r="M39" s="7"/>
      <c r="N39" s="16"/>
      <c r="O39" s="7"/>
    </row>
    <row r="40" spans="8:15" ht="11.25">
      <c r="H40" s="65" t="s">
        <v>16</v>
      </c>
      <c r="I40" s="66"/>
      <c r="J40" s="73">
        <f>45+206+1</f>
        <v>252</v>
      </c>
      <c r="K40" s="73">
        <f>407474+1314529+6300</f>
        <v>1728303</v>
      </c>
      <c r="L40" s="73">
        <f>128874+483211+0</f>
        <v>612085</v>
      </c>
      <c r="M40" s="73">
        <f>80889+274701+0</f>
        <v>355590</v>
      </c>
      <c r="N40" s="73">
        <f>33834+134715+0</f>
        <v>168549</v>
      </c>
      <c r="O40" s="73">
        <f>14151+73795+0</f>
        <v>87946</v>
      </c>
    </row>
    <row r="41" spans="8:15" ht="11.25">
      <c r="H41" s="65"/>
      <c r="I41" s="71"/>
      <c r="J41" s="73"/>
      <c r="K41" s="73"/>
      <c r="L41" s="11"/>
      <c r="M41" s="11"/>
      <c r="N41" s="11"/>
      <c r="O41" s="133"/>
    </row>
    <row r="42" spans="10:15" ht="11.25" customHeight="1">
      <c r="J42" s="7"/>
      <c r="K42" s="7"/>
      <c r="L42" s="7"/>
      <c r="M42" s="11"/>
      <c r="N42" s="7"/>
      <c r="O42" s="7"/>
    </row>
    <row r="43" spans="8:9" ht="11.25" customHeight="1">
      <c r="H43" s="8" t="s">
        <v>7</v>
      </c>
      <c r="I43" s="8"/>
    </row>
    <row r="44" spans="8:9" ht="11.25">
      <c r="H44" s="8" t="s">
        <v>385</v>
      </c>
      <c r="I44" s="8"/>
    </row>
    <row r="46" ht="11.25">
      <c r="F46" s="10"/>
    </row>
    <row r="48" ht="11.25">
      <c r="D48" s="7"/>
    </row>
  </sheetData>
  <sheetProtection/>
  <mergeCells count="22">
    <mergeCell ref="A21:G22"/>
    <mergeCell ref="H29:O29"/>
    <mergeCell ref="H30:O30"/>
    <mergeCell ref="H32:I38"/>
    <mergeCell ref="J32:J37"/>
    <mergeCell ref="E5:E7"/>
    <mergeCell ref="F5:F7"/>
    <mergeCell ref="G5:G7"/>
    <mergeCell ref="D8:G8"/>
    <mergeCell ref="K32:K37"/>
    <mergeCell ref="L32:L37"/>
    <mergeCell ref="M32:O32"/>
    <mergeCell ref="M33:M37"/>
    <mergeCell ref="N33:N37"/>
    <mergeCell ref="O33:O37"/>
    <mergeCell ref="K38:O38"/>
    <mergeCell ref="A1:G1"/>
    <mergeCell ref="A2:G2"/>
    <mergeCell ref="A4:B8"/>
    <mergeCell ref="C4:C7"/>
    <mergeCell ref="D4:D7"/>
    <mergeCell ref="E4:G4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2"/>
  <headerFooter alignWithMargins="0">
    <oddHeader>&amp;L&amp;"Arial,Kursiv"&amp;9 &amp;U1 Abfallentsorgung&amp;R&amp;"Arial,Kursiv"&amp;9&amp;UAbfallwirtschaft in Bayern 2016</oddHeader>
    <oddFooter xml:space="preserve">&amp;C 39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9"/>
  <sheetViews>
    <sheetView zoomScaleSheetLayoutView="110" workbookViewId="0" topLeftCell="A1">
      <selection activeCell="A69" sqref="A69"/>
    </sheetView>
  </sheetViews>
  <sheetFormatPr defaultColWidth="11.421875" defaultRowHeight="12.75"/>
  <cols>
    <col min="1" max="1" width="5.57421875" style="2" customWidth="1"/>
    <col min="2" max="2" width="38.8515625" style="2" customWidth="1"/>
    <col min="3" max="3" width="0.71875" style="2" customWidth="1"/>
    <col min="4" max="4" width="6.421875" style="2" customWidth="1"/>
    <col min="5" max="6" width="8.7109375" style="2" customWidth="1"/>
    <col min="7" max="7" width="8.00390625" style="2" customWidth="1"/>
    <col min="8" max="8" width="8.28125" style="2" customWidth="1"/>
    <col min="9" max="9" width="8.140625" style="2" customWidth="1"/>
    <col min="10" max="10" width="7.140625" style="2" customWidth="1"/>
    <col min="11" max="16384" width="11.421875" style="2" customWidth="1"/>
  </cols>
  <sheetData>
    <row r="1" spans="1:10" s="62" customFormat="1" ht="12.75">
      <c r="A1" s="873" t="s">
        <v>536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10" s="62" customFormat="1" ht="12.75">
      <c r="A2" s="932" t="s">
        <v>386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0" s="62" customFormat="1" ht="11.25" customHeight="1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1" ht="11.25" customHeight="1">
      <c r="A4" s="884" t="s">
        <v>416</v>
      </c>
      <c r="B4" s="893" t="s">
        <v>37</v>
      </c>
      <c r="C4" s="894"/>
      <c r="D4" s="870" t="s">
        <v>502</v>
      </c>
      <c r="E4" s="870" t="s">
        <v>480</v>
      </c>
      <c r="F4" s="870" t="s">
        <v>531</v>
      </c>
      <c r="G4" s="909" t="s">
        <v>1</v>
      </c>
      <c r="H4" s="910"/>
      <c r="I4" s="910"/>
      <c r="J4" s="910"/>
      <c r="K4" s="8"/>
    </row>
    <row r="5" spans="1:11" ht="11.25" customHeight="1">
      <c r="A5" s="886"/>
      <c r="B5" s="896"/>
      <c r="C5" s="897"/>
      <c r="D5" s="871"/>
      <c r="E5" s="871"/>
      <c r="F5" s="871"/>
      <c r="G5" s="880" t="s">
        <v>537</v>
      </c>
      <c r="H5" s="912" t="s">
        <v>180</v>
      </c>
      <c r="I5" s="913"/>
      <c r="J5" s="913"/>
      <c r="K5" s="8"/>
    </row>
    <row r="6" spans="1:11" ht="11.25" customHeight="1">
      <c r="A6" s="886"/>
      <c r="B6" s="896"/>
      <c r="C6" s="897"/>
      <c r="D6" s="871"/>
      <c r="E6" s="871"/>
      <c r="F6" s="871"/>
      <c r="G6" s="892"/>
      <c r="H6" s="870" t="s">
        <v>16</v>
      </c>
      <c r="I6" s="870" t="s">
        <v>17</v>
      </c>
      <c r="J6" s="884" t="s">
        <v>18</v>
      </c>
      <c r="K6" s="8"/>
    </row>
    <row r="7" spans="1:11" ht="11.25" customHeight="1">
      <c r="A7" s="886"/>
      <c r="B7" s="896"/>
      <c r="C7" s="897"/>
      <c r="D7" s="871"/>
      <c r="E7" s="871"/>
      <c r="F7" s="871"/>
      <c r="G7" s="892"/>
      <c r="H7" s="871"/>
      <c r="I7" s="871"/>
      <c r="J7" s="886"/>
      <c r="K7" s="8"/>
    </row>
    <row r="8" spans="1:11" ht="11.25" customHeight="1">
      <c r="A8" s="886"/>
      <c r="B8" s="896"/>
      <c r="C8" s="897"/>
      <c r="D8" s="871"/>
      <c r="E8" s="871"/>
      <c r="F8" s="871"/>
      <c r="G8" s="892"/>
      <c r="H8" s="871"/>
      <c r="I8" s="871"/>
      <c r="J8" s="886"/>
      <c r="K8" s="8"/>
    </row>
    <row r="9" spans="1:11" ht="11.25">
      <c r="A9" s="886"/>
      <c r="B9" s="896"/>
      <c r="C9" s="897"/>
      <c r="D9" s="871"/>
      <c r="E9" s="871"/>
      <c r="F9" s="871"/>
      <c r="G9" s="892"/>
      <c r="H9" s="871"/>
      <c r="I9" s="871"/>
      <c r="J9" s="886"/>
      <c r="K9" s="8"/>
    </row>
    <row r="10" spans="1:11" ht="14.25" customHeight="1">
      <c r="A10" s="886"/>
      <c r="B10" s="896"/>
      <c r="C10" s="897"/>
      <c r="D10" s="871"/>
      <c r="E10" s="871"/>
      <c r="F10" s="871"/>
      <c r="G10" s="892"/>
      <c r="H10" s="871"/>
      <c r="I10" s="871"/>
      <c r="J10" s="886"/>
      <c r="K10" s="8"/>
    </row>
    <row r="11" spans="1:11" ht="12" customHeight="1">
      <c r="A11" s="888"/>
      <c r="B11" s="899"/>
      <c r="C11" s="900"/>
      <c r="D11" s="94" t="s">
        <v>418</v>
      </c>
      <c r="E11" s="868" t="s">
        <v>3</v>
      </c>
      <c r="F11" s="869"/>
      <c r="G11" s="869"/>
      <c r="H11" s="869"/>
      <c r="I11" s="869"/>
      <c r="J11" s="869"/>
      <c r="K11" s="8"/>
    </row>
    <row r="12" spans="1:10" ht="12" customHeight="1">
      <c r="A12" s="60"/>
      <c r="B12" s="36"/>
      <c r="C12" s="36"/>
      <c r="D12" s="134"/>
      <c r="E12" s="61"/>
      <c r="F12" s="61"/>
      <c r="G12" s="61"/>
      <c r="H12" s="61"/>
      <c r="I12" s="61"/>
      <c r="J12" s="61"/>
    </row>
    <row r="13" spans="1:10" ht="11.25" customHeight="1">
      <c r="A13" s="933" t="s">
        <v>387</v>
      </c>
      <c r="B13" s="933"/>
      <c r="C13" s="933"/>
      <c r="D13" s="933"/>
      <c r="E13" s="933"/>
      <c r="F13" s="933"/>
      <c r="G13" s="933"/>
      <c r="H13" s="933"/>
      <c r="I13" s="933"/>
      <c r="J13" s="933"/>
    </row>
    <row r="14" spans="1:9" ht="7.5" customHeight="1">
      <c r="A14" s="76"/>
      <c r="B14" s="61"/>
      <c r="C14" s="61"/>
      <c r="D14" s="77"/>
      <c r="E14" s="77"/>
      <c r="F14" s="77"/>
      <c r="G14" s="77"/>
      <c r="H14" s="77"/>
      <c r="I14" s="77"/>
    </row>
    <row r="15" spans="1:10" ht="10.5" customHeight="1">
      <c r="A15" s="233" t="s">
        <v>24</v>
      </c>
      <c r="B15" s="19" t="s">
        <v>142</v>
      </c>
      <c r="C15" s="19"/>
      <c r="D15" s="234"/>
      <c r="E15" s="235"/>
      <c r="F15" s="235"/>
      <c r="G15" s="235"/>
      <c r="H15" s="235"/>
      <c r="I15" s="235"/>
      <c r="J15" s="235"/>
    </row>
    <row r="16" spans="1:10" ht="10.5" customHeight="1">
      <c r="A16" s="233"/>
      <c r="B16" s="19" t="s">
        <v>388</v>
      </c>
      <c r="C16" s="19"/>
      <c r="D16" s="234"/>
      <c r="E16" s="236"/>
      <c r="F16" s="236"/>
      <c r="G16" s="236"/>
      <c r="H16" s="236"/>
      <c r="I16" s="236"/>
      <c r="J16" s="236"/>
    </row>
    <row r="17" spans="1:10" ht="10.5" customHeight="1">
      <c r="A17" s="233"/>
      <c r="B17" s="80" t="s">
        <v>389</v>
      </c>
      <c r="C17" s="80"/>
      <c r="D17" s="237">
        <v>4</v>
      </c>
      <c r="E17" s="108">
        <v>125634</v>
      </c>
      <c r="F17" s="108">
        <v>2436</v>
      </c>
      <c r="G17" s="108">
        <v>30</v>
      </c>
      <c r="H17" s="108">
        <v>2406</v>
      </c>
      <c r="I17" s="54" t="s">
        <v>8</v>
      </c>
      <c r="J17" s="54" t="s">
        <v>8</v>
      </c>
    </row>
    <row r="18" spans="1:10" ht="7.5" customHeight="1">
      <c r="A18" s="233"/>
      <c r="B18" s="80"/>
      <c r="C18" s="82"/>
      <c r="D18" s="237"/>
      <c r="E18" s="108"/>
      <c r="F18" s="108"/>
      <c r="G18" s="108"/>
      <c r="H18" s="108"/>
      <c r="I18" s="108"/>
      <c r="J18" s="108"/>
    </row>
    <row r="19" spans="1:10" ht="10.5" customHeight="1">
      <c r="A19" s="233" t="s">
        <v>25</v>
      </c>
      <c r="B19" s="19" t="s">
        <v>143</v>
      </c>
      <c r="C19" s="19"/>
      <c r="D19" s="237"/>
      <c r="E19" s="108"/>
      <c r="F19" s="108"/>
      <c r="G19" s="108"/>
      <c r="H19" s="108"/>
      <c r="I19" s="108"/>
      <c r="J19" s="108"/>
    </row>
    <row r="20" spans="1:10" ht="10.5" customHeight="1">
      <c r="A20" s="233"/>
      <c r="B20" s="80" t="s">
        <v>390</v>
      </c>
      <c r="C20" s="80"/>
      <c r="D20" s="232" t="s">
        <v>8</v>
      </c>
      <c r="E20" s="115" t="s">
        <v>494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</row>
    <row r="21" spans="1:10" ht="7.5" customHeight="1">
      <c r="A21" s="233"/>
      <c r="B21" s="80"/>
      <c r="C21" s="82"/>
      <c r="D21" s="237"/>
      <c r="E21" s="108"/>
      <c r="F21" s="108"/>
      <c r="G21" s="108"/>
      <c r="H21" s="108"/>
      <c r="I21" s="108"/>
      <c r="J21" s="108"/>
    </row>
    <row r="22" spans="1:15" ht="10.5" customHeight="1">
      <c r="A22" s="233" t="s">
        <v>28</v>
      </c>
      <c r="B22" s="158" t="s">
        <v>391</v>
      </c>
      <c r="C22" s="82"/>
      <c r="D22" s="237"/>
      <c r="E22" s="108"/>
      <c r="F22" s="108"/>
      <c r="G22" s="108"/>
      <c r="H22" s="108"/>
      <c r="I22" s="108"/>
      <c r="J22" s="108"/>
      <c r="K22" s="36"/>
      <c r="L22" s="36"/>
      <c r="M22" s="36"/>
      <c r="N22" s="8"/>
      <c r="O22" s="8"/>
    </row>
    <row r="23" spans="1:15" ht="10.5" customHeight="1">
      <c r="A23" s="233"/>
      <c r="B23" s="80" t="s">
        <v>392</v>
      </c>
      <c r="C23" s="82"/>
      <c r="D23" s="237">
        <v>18</v>
      </c>
      <c r="E23" s="108">
        <v>36497</v>
      </c>
      <c r="F23" s="108">
        <v>96428</v>
      </c>
      <c r="G23" s="108">
        <v>95309</v>
      </c>
      <c r="H23" s="108">
        <v>844</v>
      </c>
      <c r="I23" s="108">
        <v>276</v>
      </c>
      <c r="J23" s="54" t="s">
        <v>8</v>
      </c>
      <c r="K23" s="36"/>
      <c r="L23" s="36"/>
      <c r="M23" s="36"/>
      <c r="N23" s="8"/>
      <c r="O23" s="8"/>
    </row>
    <row r="24" spans="1:15" ht="8.25" customHeight="1">
      <c r="A24" s="233"/>
      <c r="B24" s="80"/>
      <c r="C24" s="82"/>
      <c r="D24" s="237"/>
      <c r="E24" s="108"/>
      <c r="F24" s="108"/>
      <c r="G24" s="108"/>
      <c r="H24" s="108"/>
      <c r="I24" s="108"/>
      <c r="J24" s="108"/>
      <c r="K24" s="36"/>
      <c r="L24" s="36"/>
      <c r="M24" s="36"/>
      <c r="N24" s="8"/>
      <c r="O24" s="8"/>
    </row>
    <row r="25" spans="1:15" ht="10.5" customHeight="1">
      <c r="A25" s="233" t="s">
        <v>30</v>
      </c>
      <c r="B25" s="80" t="s">
        <v>31</v>
      </c>
      <c r="C25" s="82"/>
      <c r="D25" s="237">
        <v>30</v>
      </c>
      <c r="E25" s="108">
        <v>155766</v>
      </c>
      <c r="F25" s="108">
        <v>202357</v>
      </c>
      <c r="G25" s="108">
        <v>172508</v>
      </c>
      <c r="H25" s="108">
        <v>14502</v>
      </c>
      <c r="I25" s="108">
        <v>13025</v>
      </c>
      <c r="J25" s="108">
        <v>2322</v>
      </c>
      <c r="K25" s="36"/>
      <c r="L25" s="36"/>
      <c r="M25" s="36"/>
      <c r="N25" s="8"/>
      <c r="O25" s="8"/>
    </row>
    <row r="26" spans="1:15" ht="8.25" customHeight="1">
      <c r="A26" s="233"/>
      <c r="B26" s="80"/>
      <c r="C26" s="82"/>
      <c r="D26" s="237"/>
      <c r="E26" s="108"/>
      <c r="F26" s="108"/>
      <c r="G26" s="108"/>
      <c r="H26" s="108"/>
      <c r="I26" s="108"/>
      <c r="J26" s="108"/>
      <c r="K26" s="36"/>
      <c r="L26" s="36"/>
      <c r="M26" s="36"/>
      <c r="N26" s="8"/>
      <c r="O26" s="8"/>
    </row>
    <row r="27" spans="1:15" ht="10.5" customHeight="1">
      <c r="A27" s="233" t="s">
        <v>34</v>
      </c>
      <c r="B27" s="80" t="s">
        <v>147</v>
      </c>
      <c r="C27" s="80"/>
      <c r="D27" s="237">
        <v>9</v>
      </c>
      <c r="E27" s="108">
        <v>72950</v>
      </c>
      <c r="F27" s="115" t="s">
        <v>494</v>
      </c>
      <c r="G27" s="115" t="s">
        <v>494</v>
      </c>
      <c r="H27" s="108">
        <v>575</v>
      </c>
      <c r="I27" s="108">
        <v>102</v>
      </c>
      <c r="J27" s="54" t="s">
        <v>8</v>
      </c>
      <c r="K27" s="36"/>
      <c r="L27" s="36"/>
      <c r="M27" s="36"/>
      <c r="N27" s="8"/>
      <c r="O27" s="8"/>
    </row>
    <row r="28" spans="1:15" ht="7.5" customHeight="1">
      <c r="A28" s="233"/>
      <c r="B28" s="80"/>
      <c r="C28" s="82"/>
      <c r="D28" s="237"/>
      <c r="E28" s="108"/>
      <c r="F28" s="108"/>
      <c r="G28" s="108"/>
      <c r="H28" s="108"/>
      <c r="I28" s="108"/>
      <c r="J28" s="108"/>
      <c r="K28" s="36"/>
      <c r="L28" s="36"/>
      <c r="M28" s="36"/>
      <c r="N28" s="8"/>
      <c r="O28" s="8"/>
    </row>
    <row r="29" spans="1:15" ht="10.5" customHeight="1">
      <c r="A29" s="233" t="s">
        <v>35</v>
      </c>
      <c r="B29" s="19" t="s">
        <v>148</v>
      </c>
      <c r="C29" s="19"/>
      <c r="D29" s="237"/>
      <c r="E29" s="108"/>
      <c r="F29" s="108"/>
      <c r="G29" s="108"/>
      <c r="H29" s="108"/>
      <c r="I29" s="108"/>
      <c r="J29" s="108"/>
      <c r="K29" s="36"/>
      <c r="L29" s="36"/>
      <c r="M29" s="36"/>
      <c r="N29" s="8"/>
      <c r="O29" s="8"/>
    </row>
    <row r="30" spans="1:15" ht="10.5" customHeight="1">
      <c r="A30" s="233"/>
      <c r="B30" s="19" t="s">
        <v>393</v>
      </c>
      <c r="C30" s="21"/>
      <c r="D30" s="237"/>
      <c r="E30" s="108"/>
      <c r="F30" s="108"/>
      <c r="G30" s="108"/>
      <c r="H30" s="108"/>
      <c r="I30" s="108"/>
      <c r="J30" s="108"/>
      <c r="K30" s="235"/>
      <c r="L30" s="36"/>
      <c r="M30" s="36" t="s">
        <v>394</v>
      </c>
      <c r="N30" s="8"/>
      <c r="O30" s="8"/>
    </row>
    <row r="31" spans="1:15" ht="10.5" customHeight="1">
      <c r="A31" s="233"/>
      <c r="B31" s="80" t="s">
        <v>395</v>
      </c>
      <c r="C31" s="80"/>
      <c r="D31" s="237">
        <v>86</v>
      </c>
      <c r="E31" s="108">
        <v>906843</v>
      </c>
      <c r="F31" s="108">
        <v>965447</v>
      </c>
      <c r="G31" s="108">
        <v>961786</v>
      </c>
      <c r="H31" s="108">
        <v>3436</v>
      </c>
      <c r="I31" s="108">
        <v>125</v>
      </c>
      <c r="J31" s="108">
        <v>100</v>
      </c>
      <c r="K31" s="235"/>
      <c r="L31" s="36"/>
      <c r="M31" s="36"/>
      <c r="N31" s="8"/>
      <c r="O31" s="8"/>
    </row>
    <row r="32" spans="1:15" ht="7.5" customHeight="1">
      <c r="A32" s="233"/>
      <c r="B32" s="80"/>
      <c r="C32" s="80"/>
      <c r="D32" s="237"/>
      <c r="E32" s="108"/>
      <c r="F32" s="108"/>
      <c r="G32" s="108"/>
      <c r="H32" s="108"/>
      <c r="I32" s="108"/>
      <c r="J32" s="108"/>
      <c r="K32" s="235"/>
      <c r="L32" s="36"/>
      <c r="M32" s="36"/>
      <c r="N32" s="8"/>
      <c r="O32" s="8"/>
    </row>
    <row r="33" spans="1:15" ht="11.25" customHeight="1">
      <c r="A33" s="233">
        <v>13</v>
      </c>
      <c r="B33" s="80" t="s">
        <v>169</v>
      </c>
      <c r="C33" s="80"/>
      <c r="D33" s="237">
        <v>18</v>
      </c>
      <c r="E33" s="108">
        <v>106271</v>
      </c>
      <c r="F33" s="108">
        <v>132388</v>
      </c>
      <c r="G33" s="108">
        <v>57897</v>
      </c>
      <c r="H33" s="108">
        <v>59993</v>
      </c>
      <c r="I33" s="108">
        <v>14498</v>
      </c>
      <c r="J33" s="54" t="s">
        <v>8</v>
      </c>
      <c r="K33" s="235"/>
      <c r="L33" s="36"/>
      <c r="M33" s="36"/>
      <c r="N33" s="8"/>
      <c r="O33" s="8"/>
    </row>
    <row r="34" spans="1:15" ht="7.5" customHeight="1">
      <c r="A34" s="81"/>
      <c r="B34" s="20"/>
      <c r="C34" s="20"/>
      <c r="D34" s="234"/>
      <c r="E34" s="236"/>
      <c r="F34" s="236"/>
      <c r="G34" s="236"/>
      <c r="H34" s="236"/>
      <c r="I34" s="236"/>
      <c r="J34" s="236"/>
      <c r="K34" s="235"/>
      <c r="L34" s="36"/>
      <c r="M34" s="36"/>
      <c r="N34" s="8"/>
      <c r="O34" s="8"/>
    </row>
    <row r="35" spans="1:15" ht="10.5" customHeight="1">
      <c r="A35" s="233" t="s">
        <v>44</v>
      </c>
      <c r="B35" s="19" t="s">
        <v>45</v>
      </c>
      <c r="C35" s="19"/>
      <c r="D35" s="234"/>
      <c r="E35" s="236"/>
      <c r="F35" s="236"/>
      <c r="G35" s="236"/>
      <c r="H35" s="236"/>
      <c r="I35" s="236"/>
      <c r="J35" s="236"/>
      <c r="K35" s="235"/>
      <c r="L35" s="36"/>
      <c r="M35" s="36"/>
      <c r="N35" s="8"/>
      <c r="O35" s="8"/>
    </row>
    <row r="36" spans="1:15" ht="10.5" customHeight="1">
      <c r="A36" s="233"/>
      <c r="B36" s="19" t="s">
        <v>396</v>
      </c>
      <c r="C36" s="18"/>
      <c r="D36" s="234"/>
      <c r="E36" s="236"/>
      <c r="F36" s="236"/>
      <c r="G36" s="236"/>
      <c r="H36" s="236"/>
      <c r="I36" s="236"/>
      <c r="J36" s="236"/>
      <c r="K36" s="235"/>
      <c r="L36" s="36"/>
      <c r="M36" s="36"/>
      <c r="N36" s="8"/>
      <c r="O36" s="8"/>
    </row>
    <row r="37" spans="1:15" ht="10.5" customHeight="1">
      <c r="A37" s="233"/>
      <c r="B37" s="19" t="s">
        <v>397</v>
      </c>
      <c r="C37" s="18"/>
      <c r="D37" s="234"/>
      <c r="E37" s="236"/>
      <c r="F37" s="236"/>
      <c r="G37" s="236"/>
      <c r="H37" s="236"/>
      <c r="I37" s="236"/>
      <c r="J37" s="236"/>
      <c r="L37" s="8"/>
      <c r="M37" s="8"/>
      <c r="N37" s="8"/>
      <c r="O37" s="8"/>
    </row>
    <row r="38" spans="1:10" ht="10.5" customHeight="1">
      <c r="A38" s="233"/>
      <c r="B38" s="80" t="s">
        <v>398</v>
      </c>
      <c r="C38" s="80"/>
      <c r="D38" s="237">
        <v>1</v>
      </c>
      <c r="E38" s="108">
        <v>39</v>
      </c>
      <c r="F38" s="115" t="s">
        <v>494</v>
      </c>
      <c r="G38" s="115" t="s">
        <v>494</v>
      </c>
      <c r="H38" s="54" t="s">
        <v>8</v>
      </c>
      <c r="I38" s="54" t="s">
        <v>8</v>
      </c>
      <c r="J38" s="54" t="s">
        <v>8</v>
      </c>
    </row>
    <row r="39" spans="1:10" ht="7.5" customHeight="1">
      <c r="A39" s="233"/>
      <c r="B39" s="158"/>
      <c r="C39" s="88"/>
      <c r="D39" s="180"/>
      <c r="E39" s="236"/>
      <c r="F39" s="236"/>
      <c r="G39" s="236"/>
      <c r="H39" s="236"/>
      <c r="I39" s="236"/>
      <c r="J39" s="236"/>
    </row>
    <row r="40" spans="1:10" ht="10.5" customHeight="1">
      <c r="A40" s="233">
        <v>19</v>
      </c>
      <c r="B40" s="19" t="s">
        <v>47</v>
      </c>
      <c r="C40" s="19"/>
      <c r="D40" s="180"/>
      <c r="E40" s="236"/>
      <c r="F40" s="236"/>
      <c r="G40" s="236"/>
      <c r="H40" s="236"/>
      <c r="I40" s="236"/>
      <c r="J40" s="236"/>
    </row>
    <row r="41" spans="1:10" ht="10.5" customHeight="1">
      <c r="A41" s="233"/>
      <c r="B41" s="19" t="s">
        <v>399</v>
      </c>
      <c r="C41" s="19"/>
      <c r="D41" s="180"/>
      <c r="E41" s="236"/>
      <c r="F41" s="236"/>
      <c r="G41" s="236"/>
      <c r="H41" s="236"/>
      <c r="I41" s="236"/>
      <c r="J41" s="236"/>
    </row>
    <row r="42" spans="1:10" ht="10.5" customHeight="1">
      <c r="A42" s="233"/>
      <c r="B42" s="19" t="s">
        <v>400</v>
      </c>
      <c r="C42" s="19"/>
      <c r="D42" s="180"/>
      <c r="E42" s="236"/>
      <c r="F42" s="236"/>
      <c r="G42" s="236"/>
      <c r="H42" s="236"/>
      <c r="I42" s="236"/>
      <c r="J42" s="236"/>
    </row>
    <row r="43" spans="1:10" ht="10.5" customHeight="1">
      <c r="A43" s="233"/>
      <c r="B43" s="80" t="s">
        <v>401</v>
      </c>
      <c r="C43" s="80"/>
      <c r="D43" s="237">
        <v>19</v>
      </c>
      <c r="E43" s="108">
        <v>223620</v>
      </c>
      <c r="F43" s="108">
        <v>193037</v>
      </c>
      <c r="G43" s="108">
        <v>185035</v>
      </c>
      <c r="H43" s="108">
        <v>5169</v>
      </c>
      <c r="I43" s="108">
        <v>2709</v>
      </c>
      <c r="J43" s="108">
        <v>124</v>
      </c>
    </row>
    <row r="44" spans="1:10" ht="10.5" customHeight="1">
      <c r="A44" s="158"/>
      <c r="B44" s="227"/>
      <c r="C44" s="82"/>
      <c r="D44" s="97"/>
      <c r="E44" s="108"/>
      <c r="F44" s="108"/>
      <c r="G44" s="108"/>
      <c r="H44" s="108"/>
      <c r="I44" s="108"/>
      <c r="J44" s="108"/>
    </row>
    <row r="45" spans="1:14" s="10" customFormat="1" ht="10.5" customHeight="1">
      <c r="A45" s="83"/>
      <c r="B45" s="84" t="s">
        <v>19</v>
      </c>
      <c r="C45" s="85"/>
      <c r="D45" s="238">
        <v>196</v>
      </c>
      <c r="E45" s="239">
        <v>3800894</v>
      </c>
      <c r="F45" s="239">
        <v>1857047</v>
      </c>
      <c r="G45" s="239">
        <v>1612184</v>
      </c>
      <c r="H45" s="239">
        <v>177474</v>
      </c>
      <c r="I45" s="239">
        <v>55979</v>
      </c>
      <c r="J45" s="239">
        <v>11412</v>
      </c>
      <c r="K45" s="2"/>
      <c r="L45" s="240"/>
      <c r="M45" s="240"/>
      <c r="N45" s="240"/>
    </row>
    <row r="46" spans="1:9" ht="15.75" customHeight="1">
      <c r="A46" s="86"/>
      <c r="B46" s="86"/>
      <c r="C46" s="8"/>
      <c r="D46" s="7"/>
      <c r="E46" s="7"/>
      <c r="F46" s="7"/>
      <c r="G46" s="7"/>
      <c r="H46" s="7"/>
      <c r="I46" s="7"/>
    </row>
    <row r="47" spans="1:10" ht="17.25" customHeight="1">
      <c r="A47" s="934" t="s">
        <v>402</v>
      </c>
      <c r="B47" s="934"/>
      <c r="C47" s="934"/>
      <c r="D47" s="934"/>
      <c r="E47" s="934"/>
      <c r="F47" s="934"/>
      <c r="G47" s="934"/>
      <c r="H47" s="934"/>
      <c r="I47" s="934"/>
      <c r="J47" s="934"/>
    </row>
    <row r="48" spans="1:9" s="146" customFormat="1" ht="7.5" customHeight="1">
      <c r="A48" s="158"/>
      <c r="B48" s="158"/>
      <c r="C48" s="241"/>
      <c r="D48" s="241"/>
      <c r="E48" s="179"/>
      <c r="F48" s="179"/>
      <c r="G48" s="235"/>
      <c r="H48" s="235"/>
      <c r="I48" s="235"/>
    </row>
    <row r="49" spans="1:10" s="146" customFormat="1" ht="11.25" customHeight="1">
      <c r="A49" s="242">
        <v>16</v>
      </c>
      <c r="B49" s="80" t="s">
        <v>154</v>
      </c>
      <c r="C49" s="80"/>
      <c r="D49" s="237">
        <v>46</v>
      </c>
      <c r="E49" s="108">
        <v>456854</v>
      </c>
      <c r="F49" s="108">
        <v>384014</v>
      </c>
      <c r="G49" s="108">
        <v>220</v>
      </c>
      <c r="H49" s="108">
        <v>327423</v>
      </c>
      <c r="I49" s="108">
        <v>32723</v>
      </c>
      <c r="J49" s="108">
        <v>23647</v>
      </c>
    </row>
    <row r="50" spans="1:10" s="146" customFormat="1" ht="7.5" customHeight="1">
      <c r="A50" s="242"/>
      <c r="B50" s="158"/>
      <c r="C50" s="241"/>
      <c r="D50" s="243"/>
      <c r="E50" s="108"/>
      <c r="F50" s="108"/>
      <c r="G50" s="244"/>
      <c r="H50" s="244"/>
      <c r="I50" s="244"/>
      <c r="J50" s="145"/>
    </row>
    <row r="51" spans="1:10" s="146" customFormat="1" ht="11.25" customHeight="1">
      <c r="A51" s="242">
        <v>17</v>
      </c>
      <c r="B51" s="19" t="s">
        <v>152</v>
      </c>
      <c r="C51" s="19"/>
      <c r="D51" s="243"/>
      <c r="E51" s="108"/>
      <c r="F51" s="108"/>
      <c r="G51" s="108"/>
      <c r="H51" s="108"/>
      <c r="I51" s="156"/>
      <c r="J51" s="145"/>
    </row>
    <row r="52" spans="1:10" s="146" customFormat="1" ht="11.25" customHeight="1">
      <c r="A52" s="242"/>
      <c r="B52" s="80" t="s">
        <v>403</v>
      </c>
      <c r="C52" s="80"/>
      <c r="D52" s="237">
        <v>98</v>
      </c>
      <c r="E52" s="108">
        <v>1575636</v>
      </c>
      <c r="F52" s="108">
        <v>1656705</v>
      </c>
      <c r="G52" s="108">
        <v>45370</v>
      </c>
      <c r="H52" s="108">
        <v>1469424</v>
      </c>
      <c r="I52" s="108">
        <v>127322</v>
      </c>
      <c r="J52" s="108">
        <v>14589</v>
      </c>
    </row>
    <row r="53" spans="1:10" s="146" customFormat="1" ht="7.5" customHeight="1">
      <c r="A53" s="242"/>
      <c r="B53" s="80"/>
      <c r="C53" s="80"/>
      <c r="D53" s="243"/>
      <c r="E53" s="108"/>
      <c r="F53" s="108"/>
      <c r="G53" s="244"/>
      <c r="H53" s="244"/>
      <c r="I53" s="244"/>
      <c r="J53" s="145"/>
    </row>
    <row r="54" spans="1:10" s="146" customFormat="1" ht="11.25" customHeight="1">
      <c r="A54" s="233">
        <v>19</v>
      </c>
      <c r="B54" s="19" t="s">
        <v>47</v>
      </c>
      <c r="C54" s="80"/>
      <c r="D54" s="243"/>
      <c r="E54" s="108"/>
      <c r="F54" s="108"/>
      <c r="G54" s="244"/>
      <c r="H54" s="244"/>
      <c r="I54" s="244"/>
      <c r="J54" s="145"/>
    </row>
    <row r="55" spans="1:10" s="146" customFormat="1" ht="11.25" customHeight="1">
      <c r="A55" s="233"/>
      <c r="B55" s="19" t="s">
        <v>399</v>
      </c>
      <c r="C55" s="80"/>
      <c r="D55" s="243"/>
      <c r="E55" s="108"/>
      <c r="F55" s="108"/>
      <c r="G55" s="244"/>
      <c r="H55" s="244"/>
      <c r="I55" s="244"/>
      <c r="J55" s="145"/>
    </row>
    <row r="56" spans="1:10" s="146" customFormat="1" ht="11.25" customHeight="1">
      <c r="A56" s="233"/>
      <c r="B56" s="19" t="s">
        <v>400</v>
      </c>
      <c r="C56" s="80"/>
      <c r="D56" s="243"/>
      <c r="E56" s="108"/>
      <c r="F56" s="108"/>
      <c r="G56" s="244"/>
      <c r="H56" s="244"/>
      <c r="I56" s="244"/>
      <c r="J56" s="145"/>
    </row>
    <row r="57" spans="1:10" s="146" customFormat="1" ht="11.25" customHeight="1">
      <c r="A57" s="233"/>
      <c r="B57" s="80" t="s">
        <v>401</v>
      </c>
      <c r="C57" s="80"/>
      <c r="D57" s="237">
        <v>22</v>
      </c>
      <c r="E57" s="108">
        <v>87664</v>
      </c>
      <c r="F57" s="108">
        <v>106427</v>
      </c>
      <c r="G57" s="245">
        <v>6229</v>
      </c>
      <c r="H57" s="245">
        <v>89155</v>
      </c>
      <c r="I57" s="245">
        <v>8302</v>
      </c>
      <c r="J57" s="246">
        <v>2740</v>
      </c>
    </row>
    <row r="58" spans="1:10" s="146" customFormat="1" ht="7.5" customHeight="1">
      <c r="A58" s="242"/>
      <c r="B58" s="19"/>
      <c r="C58" s="19"/>
      <c r="D58" s="243"/>
      <c r="E58" s="108"/>
      <c r="F58" s="108"/>
      <c r="G58" s="244"/>
      <c r="H58" s="244"/>
      <c r="I58" s="244"/>
      <c r="J58" s="145"/>
    </row>
    <row r="59" spans="1:10" s="146" customFormat="1" ht="11.25" customHeight="1">
      <c r="A59" s="242">
        <v>20</v>
      </c>
      <c r="B59" s="19" t="s">
        <v>153</v>
      </c>
      <c r="C59" s="19"/>
      <c r="D59" s="243"/>
      <c r="E59" s="108"/>
      <c r="F59" s="108"/>
      <c r="G59" s="244"/>
      <c r="H59" s="244"/>
      <c r="I59" s="244"/>
      <c r="J59" s="145"/>
    </row>
    <row r="60" spans="1:10" s="146" customFormat="1" ht="11.25" customHeight="1">
      <c r="A60" s="242"/>
      <c r="B60" s="19" t="s">
        <v>404</v>
      </c>
      <c r="C60" s="19"/>
      <c r="D60" s="243"/>
      <c r="E60" s="108"/>
      <c r="F60" s="108"/>
      <c r="G60" s="244"/>
      <c r="H60" s="244"/>
      <c r="I60" s="244"/>
      <c r="J60" s="145"/>
    </row>
    <row r="61" spans="1:10" s="146" customFormat="1" ht="11.25" customHeight="1">
      <c r="A61" s="242"/>
      <c r="B61" s="19" t="s">
        <v>405</v>
      </c>
      <c r="C61" s="19"/>
      <c r="D61" s="243"/>
      <c r="E61" s="108"/>
      <c r="F61" s="108"/>
      <c r="G61" s="108"/>
      <c r="H61" s="108"/>
      <c r="I61" s="156"/>
      <c r="J61" s="145"/>
    </row>
    <row r="62" spans="1:10" s="146" customFormat="1" ht="11.25" customHeight="1">
      <c r="A62" s="242"/>
      <c r="B62" s="80" t="s">
        <v>406</v>
      </c>
      <c r="C62" s="80"/>
      <c r="D62" s="237">
        <v>58</v>
      </c>
      <c r="E62" s="108">
        <v>465579</v>
      </c>
      <c r="F62" s="108">
        <v>372381</v>
      </c>
      <c r="G62" s="245">
        <v>41234</v>
      </c>
      <c r="H62" s="245">
        <v>303251</v>
      </c>
      <c r="I62" s="245">
        <v>27402</v>
      </c>
      <c r="J62" s="245">
        <v>495</v>
      </c>
    </row>
    <row r="63" spans="1:10" s="146" customFormat="1" ht="7.5" customHeight="1">
      <c r="A63" s="158"/>
      <c r="B63" s="80"/>
      <c r="C63" s="80"/>
      <c r="D63" s="243"/>
      <c r="E63" s="108"/>
      <c r="F63" s="108"/>
      <c r="G63" s="244"/>
      <c r="H63" s="244"/>
      <c r="I63" s="156"/>
      <c r="J63" s="145"/>
    </row>
    <row r="64" spans="1:11" s="248" customFormat="1" ht="11.25" customHeight="1">
      <c r="A64" s="174"/>
      <c r="B64" s="84" t="s">
        <v>19</v>
      </c>
      <c r="C64" s="228"/>
      <c r="D64" s="238">
        <v>189</v>
      </c>
      <c r="E64" s="239">
        <v>3454988</v>
      </c>
      <c r="F64" s="239">
        <v>3345088</v>
      </c>
      <c r="G64" s="247">
        <v>209997</v>
      </c>
      <c r="H64" s="247">
        <v>2470417</v>
      </c>
      <c r="I64" s="247">
        <v>616892</v>
      </c>
      <c r="J64" s="247">
        <v>47782</v>
      </c>
      <c r="K64" s="2"/>
    </row>
    <row r="65" spans="1:3" ht="11.25" customHeight="1">
      <c r="A65" s="170" t="s">
        <v>7</v>
      </c>
      <c r="B65" s="86"/>
      <c r="C65" s="86"/>
    </row>
    <row r="66" spans="1:11" ht="14.25" customHeight="1">
      <c r="A66" s="911" t="s">
        <v>538</v>
      </c>
      <c r="B66" s="911"/>
      <c r="C66" s="911"/>
      <c r="D66" s="911"/>
      <c r="E66" s="911"/>
      <c r="F66" s="911"/>
      <c r="G66" s="911"/>
      <c r="H66" s="911"/>
      <c r="I66" s="911"/>
      <c r="J66" s="911"/>
      <c r="K66" s="133"/>
    </row>
    <row r="67" spans="1:11" ht="12" customHeight="1">
      <c r="A67" s="911"/>
      <c r="B67" s="911"/>
      <c r="C67" s="911"/>
      <c r="D67" s="911"/>
      <c r="E67" s="911"/>
      <c r="F67" s="911"/>
      <c r="G67" s="911"/>
      <c r="H67" s="911"/>
      <c r="I67" s="911"/>
      <c r="J67" s="911"/>
      <c r="K67" s="249"/>
    </row>
    <row r="68" spans="1:10" ht="11.25">
      <c r="A68" s="911"/>
      <c r="B68" s="911"/>
      <c r="C68" s="911"/>
      <c r="D68" s="911"/>
      <c r="E68" s="911"/>
      <c r="F68" s="911"/>
      <c r="G68" s="911"/>
      <c r="H68" s="911"/>
      <c r="I68" s="911"/>
      <c r="J68" s="911"/>
    </row>
    <row r="69" ht="11.25">
      <c r="F69" s="10"/>
    </row>
  </sheetData>
  <sheetProtection/>
  <mergeCells count="17">
    <mergeCell ref="A66:J68"/>
    <mergeCell ref="H6:H10"/>
    <mergeCell ref="I6:I10"/>
    <mergeCell ref="J6:J10"/>
    <mergeCell ref="E11:J11"/>
    <mergeCell ref="A13:J13"/>
    <mergeCell ref="A47:J47"/>
    <mergeCell ref="A1:J1"/>
    <mergeCell ref="A2:J2"/>
    <mergeCell ref="A4:A11"/>
    <mergeCell ref="B4:C11"/>
    <mergeCell ref="D4:D10"/>
    <mergeCell ref="E4:E10"/>
    <mergeCell ref="F4:F10"/>
    <mergeCell ref="G4:J4"/>
    <mergeCell ref="G5:G10"/>
    <mergeCell ref="H5:J5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2" r:id="rId1"/>
  <headerFooter alignWithMargins="0">
    <oddHeader>&amp;L&amp;"Arial,Kursiv"&amp;9 &amp;U1 Abfallentsorgung&amp;R&amp;"Arial,Kursiv"&amp;9&amp;UAbfallwirtschaft in Bayern 2016</oddHeader>
    <oddFooter xml:space="preserve">&amp;C 40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59" sqref="A59"/>
    </sheetView>
  </sheetViews>
  <sheetFormatPr defaultColWidth="11.421875" defaultRowHeight="12.75"/>
  <cols>
    <col min="1" max="1" width="5.57421875" style="2" customWidth="1"/>
    <col min="2" max="2" width="39.28125" style="2" customWidth="1"/>
    <col min="3" max="3" width="0.71875" style="2" customWidth="1"/>
    <col min="4" max="4" width="7.28125" style="2" customWidth="1"/>
    <col min="5" max="6" width="9.421875" style="2" customWidth="1"/>
    <col min="7" max="7" width="8.57421875" style="2" customWidth="1"/>
    <col min="8" max="8" width="7.7109375" style="2" customWidth="1"/>
    <col min="9" max="9" width="7.28125" style="2" customWidth="1"/>
    <col min="10" max="10" width="7.421875" style="2" customWidth="1"/>
    <col min="11" max="16384" width="11.421875" style="2" customWidth="1"/>
  </cols>
  <sheetData>
    <row r="1" spans="1:10" s="62" customFormat="1" ht="12.75">
      <c r="A1" s="920" t="s">
        <v>539</v>
      </c>
      <c r="B1" s="920"/>
      <c r="C1" s="920"/>
      <c r="D1" s="920"/>
      <c r="E1" s="920"/>
      <c r="F1" s="920"/>
      <c r="G1" s="920"/>
      <c r="H1" s="920"/>
      <c r="I1" s="920"/>
      <c r="J1" s="920"/>
    </row>
    <row r="2" spans="1:10" s="62" customFormat="1" ht="12.75">
      <c r="A2" s="935" t="s">
        <v>386</v>
      </c>
      <c r="B2" s="935"/>
      <c r="C2" s="935"/>
      <c r="D2" s="935"/>
      <c r="E2" s="935"/>
      <c r="F2" s="935"/>
      <c r="G2" s="935"/>
      <c r="H2" s="935"/>
      <c r="I2" s="935"/>
      <c r="J2" s="935"/>
    </row>
    <row r="3" spans="1:10" s="62" customFormat="1" ht="11.25" customHeight="1">
      <c r="A3" s="251"/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1.25" customHeight="1">
      <c r="A4" s="886" t="s">
        <v>416</v>
      </c>
      <c r="B4" s="893" t="s">
        <v>37</v>
      </c>
      <c r="C4" s="894"/>
      <c r="D4" s="871" t="s">
        <v>540</v>
      </c>
      <c r="E4" s="871" t="s">
        <v>480</v>
      </c>
      <c r="F4" s="871" t="s">
        <v>531</v>
      </c>
      <c r="G4" s="936" t="s">
        <v>1</v>
      </c>
      <c r="H4" s="937"/>
      <c r="I4" s="937"/>
      <c r="J4" s="937"/>
    </row>
    <row r="5" spans="1:11" ht="11.25" customHeight="1">
      <c r="A5" s="886"/>
      <c r="B5" s="896"/>
      <c r="C5" s="897"/>
      <c r="D5" s="871"/>
      <c r="E5" s="871"/>
      <c r="F5" s="871"/>
      <c r="G5" s="880" t="s">
        <v>537</v>
      </c>
      <c r="H5" s="912" t="s">
        <v>180</v>
      </c>
      <c r="I5" s="913"/>
      <c r="J5" s="913"/>
      <c r="K5" s="8"/>
    </row>
    <row r="6" spans="1:11" ht="11.25" customHeight="1">
      <c r="A6" s="886"/>
      <c r="B6" s="896"/>
      <c r="C6" s="897"/>
      <c r="D6" s="871"/>
      <c r="E6" s="871"/>
      <c r="F6" s="871"/>
      <c r="G6" s="892"/>
      <c r="H6" s="870" t="s">
        <v>16</v>
      </c>
      <c r="I6" s="870" t="s">
        <v>17</v>
      </c>
      <c r="J6" s="884" t="s">
        <v>18</v>
      </c>
      <c r="K6" s="61"/>
    </row>
    <row r="7" spans="1:11" ht="12" customHeight="1">
      <c r="A7" s="886"/>
      <c r="B7" s="896"/>
      <c r="C7" s="897"/>
      <c r="D7" s="871"/>
      <c r="E7" s="871"/>
      <c r="F7" s="871"/>
      <c r="G7" s="892"/>
      <c r="H7" s="871"/>
      <c r="I7" s="871"/>
      <c r="J7" s="886"/>
      <c r="K7" s="61"/>
    </row>
    <row r="8" spans="1:11" ht="11.25">
      <c r="A8" s="886"/>
      <c r="B8" s="896"/>
      <c r="C8" s="897"/>
      <c r="D8" s="871"/>
      <c r="E8" s="871"/>
      <c r="F8" s="871"/>
      <c r="G8" s="892"/>
      <c r="H8" s="871"/>
      <c r="I8" s="871"/>
      <c r="J8" s="886"/>
      <c r="K8" s="61"/>
    </row>
    <row r="9" spans="1:11" ht="11.25">
      <c r="A9" s="886"/>
      <c r="B9" s="896"/>
      <c r="C9" s="897"/>
      <c r="D9" s="871"/>
      <c r="E9" s="871"/>
      <c r="F9" s="871"/>
      <c r="G9" s="892"/>
      <c r="H9" s="871"/>
      <c r="I9" s="871"/>
      <c r="J9" s="886"/>
      <c r="K9" s="8"/>
    </row>
    <row r="10" spans="1:11" ht="12" customHeight="1">
      <c r="A10" s="886"/>
      <c r="B10" s="896"/>
      <c r="C10" s="897"/>
      <c r="D10" s="871"/>
      <c r="E10" s="871"/>
      <c r="F10" s="871"/>
      <c r="G10" s="892"/>
      <c r="H10" s="871"/>
      <c r="I10" s="871"/>
      <c r="J10" s="886"/>
      <c r="K10" s="8"/>
    </row>
    <row r="11" spans="1:11" ht="16.5" customHeight="1">
      <c r="A11" s="888"/>
      <c r="B11" s="899"/>
      <c r="C11" s="900"/>
      <c r="D11" s="63" t="s">
        <v>418</v>
      </c>
      <c r="E11" s="877" t="s">
        <v>3</v>
      </c>
      <c r="F11" s="878"/>
      <c r="G11" s="878"/>
      <c r="H11" s="878"/>
      <c r="I11" s="878"/>
      <c r="J11" s="878"/>
      <c r="K11" s="8"/>
    </row>
    <row r="12" spans="1:11" ht="12.75" customHeight="1">
      <c r="A12" s="60"/>
      <c r="B12" s="36"/>
      <c r="C12" s="36"/>
      <c r="D12" s="134"/>
      <c r="E12" s="61"/>
      <c r="F12" s="61"/>
      <c r="G12" s="61"/>
      <c r="H12" s="61"/>
      <c r="I12" s="61"/>
      <c r="J12" s="61"/>
      <c r="K12" s="8"/>
    </row>
    <row r="13" spans="1:10" ht="11.25" customHeight="1">
      <c r="A13" s="933" t="s">
        <v>407</v>
      </c>
      <c r="B13" s="933"/>
      <c r="C13" s="933"/>
      <c r="D13" s="933"/>
      <c r="E13" s="933"/>
      <c r="F13" s="933"/>
      <c r="G13" s="933"/>
      <c r="H13" s="933"/>
      <c r="I13" s="933"/>
      <c r="J13" s="933"/>
    </row>
    <row r="14" spans="1:10" ht="11.25" customHeight="1">
      <c r="A14" s="76"/>
      <c r="B14" s="87"/>
      <c r="C14" s="187"/>
      <c r="D14" s="252"/>
      <c r="E14" s="252"/>
      <c r="F14" s="252"/>
      <c r="G14" s="252"/>
      <c r="H14" s="252"/>
      <c r="I14" s="252"/>
      <c r="J14" s="252"/>
    </row>
    <row r="15" spans="1:10" ht="11.25" customHeight="1">
      <c r="A15" s="233" t="s">
        <v>40</v>
      </c>
      <c r="B15" s="158" t="s">
        <v>408</v>
      </c>
      <c r="C15" s="19"/>
      <c r="D15" s="253"/>
      <c r="E15" s="236"/>
      <c r="F15" s="236"/>
      <c r="H15" s="133"/>
      <c r="I15" s="133"/>
      <c r="J15" s="133"/>
    </row>
    <row r="16" spans="1:10" ht="11.25" customHeight="1">
      <c r="A16" s="233"/>
      <c r="B16" s="80" t="s">
        <v>409</v>
      </c>
      <c r="C16" s="18"/>
      <c r="D16" s="237">
        <f>20+0</f>
        <v>20</v>
      </c>
      <c r="E16" s="244">
        <f>605279+0</f>
        <v>605279</v>
      </c>
      <c r="F16" s="244">
        <f>703072+0</f>
        <v>703072</v>
      </c>
      <c r="G16" s="54" t="s">
        <v>8</v>
      </c>
      <c r="H16" s="244">
        <f>677381+0</f>
        <v>677381</v>
      </c>
      <c r="I16" s="244">
        <f>25585+0</f>
        <v>25585</v>
      </c>
      <c r="J16" s="244">
        <f>106+0</f>
        <v>106</v>
      </c>
    </row>
    <row r="17" spans="1:10" ht="11.25" customHeight="1">
      <c r="A17" s="233"/>
      <c r="B17" s="80"/>
      <c r="C17" s="18"/>
      <c r="D17" s="254"/>
      <c r="E17" s="244"/>
      <c r="F17" s="244"/>
      <c r="G17" s="108"/>
      <c r="H17" s="108"/>
      <c r="I17" s="244"/>
      <c r="J17" s="244"/>
    </row>
    <row r="18" spans="1:10" ht="9.75" customHeight="1">
      <c r="A18" s="233" t="s">
        <v>46</v>
      </c>
      <c r="B18" s="19" t="s">
        <v>47</v>
      </c>
      <c r="C18" s="19"/>
      <c r="D18" s="254"/>
      <c r="E18" s="244"/>
      <c r="F18" s="244"/>
      <c r="G18" s="108"/>
      <c r="H18" s="108"/>
      <c r="I18" s="244"/>
      <c r="J18" s="244"/>
    </row>
    <row r="19" spans="1:10" ht="11.25" customHeight="1">
      <c r="A19" s="77"/>
      <c r="B19" s="93" t="s">
        <v>399</v>
      </c>
      <c r="C19" s="19"/>
      <c r="D19" s="254"/>
      <c r="E19" s="244"/>
      <c r="F19" s="244"/>
      <c r="G19" s="108"/>
      <c r="H19" s="108"/>
      <c r="I19" s="244"/>
      <c r="J19" s="244"/>
    </row>
    <row r="20" spans="1:10" ht="11.25" customHeight="1">
      <c r="A20" s="233"/>
      <c r="B20" s="19" t="s">
        <v>400</v>
      </c>
      <c r="C20" s="19"/>
      <c r="D20" s="254"/>
      <c r="E20" s="244"/>
      <c r="F20" s="244"/>
      <c r="G20" s="108"/>
      <c r="H20" s="108"/>
      <c r="I20" s="244"/>
      <c r="J20" s="244"/>
    </row>
    <row r="21" spans="1:10" ht="11.25" customHeight="1">
      <c r="A21" s="233"/>
      <c r="B21" s="80" t="s">
        <v>401</v>
      </c>
      <c r="C21" s="80"/>
      <c r="D21" s="237">
        <f>8+0</f>
        <v>8</v>
      </c>
      <c r="E21" s="244">
        <f>54827+0</f>
        <v>54827</v>
      </c>
      <c r="F21" s="244">
        <f>14884+0</f>
        <v>14884</v>
      </c>
      <c r="G21" s="54" t="s">
        <v>8</v>
      </c>
      <c r="H21" s="108">
        <f>14566+0</f>
        <v>14566</v>
      </c>
      <c r="I21" s="244">
        <f>318+0</f>
        <v>318</v>
      </c>
      <c r="J21" s="54" t="s">
        <v>8</v>
      </c>
    </row>
    <row r="22" spans="1:10" ht="11.25" customHeight="1">
      <c r="A22" s="233"/>
      <c r="B22" s="80"/>
      <c r="C22" s="82"/>
      <c r="D22" s="254"/>
      <c r="E22" s="244"/>
      <c r="F22" s="244"/>
      <c r="G22" s="108"/>
      <c r="H22" s="108"/>
      <c r="I22" s="244"/>
      <c r="J22" s="244"/>
    </row>
    <row r="23" spans="1:10" ht="11.25" customHeight="1">
      <c r="A23" s="233" t="s">
        <v>49</v>
      </c>
      <c r="B23" s="19" t="s">
        <v>153</v>
      </c>
      <c r="C23" s="19"/>
      <c r="D23" s="254"/>
      <c r="E23" s="244"/>
      <c r="F23" s="244"/>
      <c r="G23" s="108"/>
      <c r="H23" s="108"/>
      <c r="I23" s="244"/>
      <c r="J23" s="244"/>
    </row>
    <row r="24" spans="1:10" ht="11.25" customHeight="1">
      <c r="A24" s="255"/>
      <c r="B24" s="19" t="s">
        <v>404</v>
      </c>
      <c r="C24" s="19"/>
      <c r="D24" s="254"/>
      <c r="E24" s="244"/>
      <c r="F24" s="244"/>
      <c r="G24" s="108"/>
      <c r="H24" s="108"/>
      <c r="I24" s="244"/>
      <c r="J24" s="244"/>
    </row>
    <row r="25" spans="1:10" ht="11.25" customHeight="1">
      <c r="A25" s="255"/>
      <c r="B25" s="19" t="s">
        <v>405</v>
      </c>
      <c r="C25" s="19"/>
      <c r="D25" s="254"/>
      <c r="E25" s="244"/>
      <c r="F25" s="244"/>
      <c r="G25" s="108"/>
      <c r="H25" s="108"/>
      <c r="I25" s="244"/>
      <c r="J25" s="244"/>
    </row>
    <row r="26" spans="1:10" ht="11.25" customHeight="1">
      <c r="A26" s="255"/>
      <c r="B26" s="80" t="s">
        <v>406</v>
      </c>
      <c r="C26" s="80"/>
      <c r="D26" s="237">
        <f>7+1</f>
        <v>8</v>
      </c>
      <c r="E26" s="244">
        <f>31815+32535</f>
        <v>64350</v>
      </c>
      <c r="F26" s="244">
        <f>31971+33050</f>
        <v>65021</v>
      </c>
      <c r="G26" s="244">
        <f>0+14208</f>
        <v>14208</v>
      </c>
      <c r="H26" s="108">
        <f>31722+18841</f>
        <v>50563</v>
      </c>
      <c r="I26" s="244">
        <f>249+0</f>
        <v>249</v>
      </c>
      <c r="J26" s="54" t="s">
        <v>8</v>
      </c>
    </row>
    <row r="27" spans="1:13" ht="11.25" customHeight="1">
      <c r="A27" s="76"/>
      <c r="B27" s="18"/>
      <c r="C27" s="18"/>
      <c r="D27" s="254"/>
      <c r="E27" s="244"/>
      <c r="F27" s="244"/>
      <c r="G27" s="108"/>
      <c r="H27" s="108"/>
      <c r="I27" s="244"/>
      <c r="J27" s="244"/>
      <c r="M27" s="236"/>
    </row>
    <row r="28" spans="1:11" s="10" customFormat="1" ht="11.25" customHeight="1">
      <c r="A28" s="83"/>
      <c r="B28" s="228" t="s">
        <v>19</v>
      </c>
      <c r="C28" s="228"/>
      <c r="D28" s="256">
        <f>28+1</f>
        <v>29</v>
      </c>
      <c r="E28" s="247">
        <f>702729+32535</f>
        <v>735264</v>
      </c>
      <c r="F28" s="247">
        <f>758995+33050</f>
        <v>792045</v>
      </c>
      <c r="G28" s="247">
        <f>0+14208</f>
        <v>14208</v>
      </c>
      <c r="H28" s="247">
        <f>732418+18841</f>
        <v>751259</v>
      </c>
      <c r="I28" s="247">
        <f>26454+0</f>
        <v>26454</v>
      </c>
      <c r="J28" s="247">
        <f>123+0</f>
        <v>123</v>
      </c>
      <c r="K28" s="2"/>
    </row>
    <row r="29" spans="1:10" ht="30" customHeight="1">
      <c r="A29" s="76"/>
      <c r="B29" s="241"/>
      <c r="C29" s="241"/>
      <c r="D29" s="13"/>
      <c r="E29" s="13"/>
      <c r="F29" s="13"/>
      <c r="G29" s="13"/>
      <c r="H29" s="13"/>
      <c r="I29" s="13"/>
      <c r="J29" s="13"/>
    </row>
    <row r="30" spans="1:10" ht="12.75" customHeight="1">
      <c r="A30" s="933" t="s">
        <v>410</v>
      </c>
      <c r="B30" s="933"/>
      <c r="C30" s="933"/>
      <c r="D30" s="933"/>
      <c r="E30" s="933"/>
      <c r="F30" s="933"/>
      <c r="G30" s="933"/>
      <c r="H30" s="933"/>
      <c r="I30" s="933"/>
      <c r="J30" s="933"/>
    </row>
    <row r="31" spans="1:10" ht="11.25" customHeight="1">
      <c r="A31" s="76"/>
      <c r="B31" s="86"/>
      <c r="C31" s="8"/>
      <c r="D31" s="29"/>
      <c r="E31" s="29"/>
      <c r="F31" s="29"/>
      <c r="G31" s="29"/>
      <c r="H31" s="236"/>
      <c r="I31" s="235"/>
      <c r="J31" s="29"/>
    </row>
    <row r="32" spans="1:10" ht="11.25" customHeight="1">
      <c r="A32" s="257" t="s">
        <v>411</v>
      </c>
      <c r="B32" s="80" t="s">
        <v>412</v>
      </c>
      <c r="C32" s="8"/>
      <c r="D32" s="237">
        <v>165</v>
      </c>
      <c r="E32" s="108">
        <v>88128</v>
      </c>
      <c r="F32" s="108">
        <v>78789</v>
      </c>
      <c r="G32" s="54" t="s">
        <v>8</v>
      </c>
      <c r="H32" s="108">
        <v>74205</v>
      </c>
      <c r="I32" s="244">
        <v>3580</v>
      </c>
      <c r="J32" s="17">
        <v>1004</v>
      </c>
    </row>
    <row r="33" spans="1:10" ht="11.25" customHeight="1">
      <c r="A33" s="74"/>
      <c r="B33" s="28"/>
      <c r="D33" s="49"/>
      <c r="E33" s="12"/>
      <c r="F33" s="12"/>
      <c r="G33" s="12"/>
      <c r="H33" s="17"/>
      <c r="I33" s="17"/>
      <c r="J33" s="17"/>
    </row>
    <row r="34" spans="1:10" ht="11.25" customHeight="1">
      <c r="A34" s="74"/>
      <c r="B34" s="228" t="s">
        <v>19</v>
      </c>
      <c r="C34" s="228"/>
      <c r="D34" s="258">
        <v>190</v>
      </c>
      <c r="E34" s="108">
        <v>88128</v>
      </c>
      <c r="F34" s="108">
        <v>78980</v>
      </c>
      <c r="G34" s="54" t="s">
        <v>8</v>
      </c>
      <c r="H34" s="108">
        <v>74396</v>
      </c>
      <c r="I34" s="244">
        <v>3580</v>
      </c>
      <c r="J34" s="17">
        <v>1004</v>
      </c>
    </row>
    <row r="35" spans="1:10" ht="30" customHeight="1">
      <c r="A35" s="74"/>
      <c r="B35" s="80"/>
      <c r="C35" s="82"/>
      <c r="D35" s="29"/>
      <c r="H35" s="133"/>
      <c r="I35" s="133"/>
      <c r="J35" s="133"/>
    </row>
    <row r="36" spans="1:10" ht="14.25" customHeight="1">
      <c r="A36" s="933" t="s">
        <v>541</v>
      </c>
      <c r="B36" s="933"/>
      <c r="C36" s="933"/>
      <c r="D36" s="933"/>
      <c r="E36" s="933"/>
      <c r="F36" s="933"/>
      <c r="G36" s="933"/>
      <c r="H36" s="933"/>
      <c r="I36" s="933"/>
      <c r="J36" s="933"/>
    </row>
    <row r="37" spans="1:10" ht="11.25" customHeight="1">
      <c r="A37" s="74"/>
      <c r="B37" s="28"/>
      <c r="C37" s="28"/>
      <c r="D37" s="29"/>
      <c r="H37" s="133"/>
      <c r="I37" s="133"/>
      <c r="J37" s="133"/>
    </row>
    <row r="38" spans="1:9" ht="11.25" customHeight="1">
      <c r="A38" s="233" t="s">
        <v>24</v>
      </c>
      <c r="B38" s="19" t="s">
        <v>142</v>
      </c>
      <c r="C38" s="19"/>
      <c r="D38" s="234"/>
      <c r="E38" s="235"/>
      <c r="F38" s="235"/>
      <c r="G38" s="235"/>
      <c r="H38" s="235"/>
      <c r="I38" s="235"/>
    </row>
    <row r="39" spans="1:10" ht="11.25" customHeight="1">
      <c r="A39" s="233"/>
      <c r="B39" s="19" t="s">
        <v>388</v>
      </c>
      <c r="C39" s="19"/>
      <c r="D39" s="234"/>
      <c r="E39" s="236"/>
      <c r="F39" s="236"/>
      <c r="G39" s="236"/>
      <c r="H39" s="236"/>
      <c r="I39" s="236"/>
      <c r="J39" s="236"/>
    </row>
    <row r="40" spans="1:12" ht="11.25" customHeight="1">
      <c r="A40" s="233"/>
      <c r="B40" s="80" t="s">
        <v>389</v>
      </c>
      <c r="C40" s="80"/>
      <c r="D40" s="237">
        <v>2</v>
      </c>
      <c r="E40" s="108">
        <v>252495</v>
      </c>
      <c r="F40" s="115" t="s">
        <v>494</v>
      </c>
      <c r="G40" s="115" t="s">
        <v>494</v>
      </c>
      <c r="H40" s="115" t="s">
        <v>494</v>
      </c>
      <c r="I40" s="115" t="s">
        <v>494</v>
      </c>
      <c r="J40" s="115" t="s">
        <v>494</v>
      </c>
      <c r="L40" s="236"/>
    </row>
    <row r="41" spans="1:10" ht="11.25" customHeight="1">
      <c r="A41" s="259"/>
      <c r="B41" s="93"/>
      <c r="C41" s="64"/>
      <c r="D41" s="260"/>
      <c r="E41" s="108"/>
      <c r="F41" s="108"/>
      <c r="G41" s="12"/>
      <c r="H41" s="244"/>
      <c r="I41" s="244"/>
      <c r="J41" s="244"/>
    </row>
    <row r="42" spans="1:13" s="10" customFormat="1" ht="11.25" customHeight="1">
      <c r="A42" s="233" t="s">
        <v>34</v>
      </c>
      <c r="B42" s="80" t="s">
        <v>147</v>
      </c>
      <c r="C42" s="64"/>
      <c r="D42" s="237">
        <v>6</v>
      </c>
      <c r="E42" s="108">
        <v>255624</v>
      </c>
      <c r="F42" s="108">
        <v>242927</v>
      </c>
      <c r="G42" s="108">
        <v>237038</v>
      </c>
      <c r="H42" s="244">
        <v>3976</v>
      </c>
      <c r="I42" s="244">
        <v>873</v>
      </c>
      <c r="J42" s="244">
        <v>1040</v>
      </c>
      <c r="L42" s="19"/>
      <c r="M42" s="19"/>
    </row>
    <row r="43" spans="1:13" s="10" customFormat="1" ht="11.25" customHeight="1">
      <c r="A43" s="259"/>
      <c r="B43" s="93"/>
      <c r="C43" s="101"/>
      <c r="D43" s="260"/>
      <c r="E43" s="108"/>
      <c r="F43" s="108"/>
      <c r="G43" s="108"/>
      <c r="H43" s="108"/>
      <c r="I43" s="108"/>
      <c r="J43" s="108"/>
      <c r="L43" s="19"/>
      <c r="M43" s="19"/>
    </row>
    <row r="44" spans="1:13" s="10" customFormat="1" ht="11.25" customHeight="1">
      <c r="A44" s="78" t="s">
        <v>36</v>
      </c>
      <c r="B44" s="19" t="s">
        <v>54</v>
      </c>
      <c r="C44" s="19"/>
      <c r="D44" s="237"/>
      <c r="E44" s="108"/>
      <c r="F44" s="108"/>
      <c r="G44" s="108"/>
      <c r="H44" s="244"/>
      <c r="I44" s="244"/>
      <c r="J44" s="244"/>
      <c r="L44" s="19"/>
      <c r="M44" s="19"/>
    </row>
    <row r="45" spans="1:13" s="10" customFormat="1" ht="11.25" customHeight="1">
      <c r="A45" s="81"/>
      <c r="B45" s="19" t="s">
        <v>413</v>
      </c>
      <c r="C45" s="19"/>
      <c r="D45" s="237"/>
      <c r="E45" s="108"/>
      <c r="F45" s="108"/>
      <c r="G45" s="108"/>
      <c r="H45" s="244"/>
      <c r="I45" s="244"/>
      <c r="J45" s="244"/>
      <c r="L45" s="19"/>
      <c r="M45" s="19"/>
    </row>
    <row r="46" spans="1:13" s="10" customFormat="1" ht="11.25" customHeight="1">
      <c r="A46" s="81"/>
      <c r="B46" s="80" t="s">
        <v>414</v>
      </c>
      <c r="C46" s="80"/>
      <c r="D46" s="237">
        <v>9</v>
      </c>
      <c r="E46" s="108">
        <v>61816</v>
      </c>
      <c r="F46" s="108">
        <v>59658</v>
      </c>
      <c r="G46" s="244">
        <v>378</v>
      </c>
      <c r="H46" s="108">
        <v>51425</v>
      </c>
      <c r="I46" s="108">
        <v>6034</v>
      </c>
      <c r="J46" s="108">
        <v>1821</v>
      </c>
      <c r="L46" s="19"/>
      <c r="M46" s="19"/>
    </row>
    <row r="47" spans="1:13" s="10" customFormat="1" ht="11.25" customHeight="1">
      <c r="A47" s="259"/>
      <c r="B47" s="91"/>
      <c r="C47" s="261"/>
      <c r="D47" s="260"/>
      <c r="E47" s="108"/>
      <c r="F47" s="108"/>
      <c r="G47" s="108"/>
      <c r="H47" s="108"/>
      <c r="I47" s="108"/>
      <c r="J47" s="108"/>
      <c r="L47" s="19"/>
      <c r="M47" s="19"/>
    </row>
    <row r="48" spans="1:13" s="10" customFormat="1" ht="11.25" customHeight="1">
      <c r="A48" s="78" t="s">
        <v>38</v>
      </c>
      <c r="B48" s="19" t="s">
        <v>150</v>
      </c>
      <c r="C48" s="19"/>
      <c r="D48" s="237"/>
      <c r="E48" s="108"/>
      <c r="F48" s="108"/>
      <c r="G48" s="108"/>
      <c r="H48" s="244"/>
      <c r="I48" s="244"/>
      <c r="J48" s="244"/>
      <c r="L48" s="19"/>
      <c r="M48" s="19"/>
    </row>
    <row r="49" spans="1:13" s="10" customFormat="1" ht="11.25" customHeight="1">
      <c r="A49" s="78"/>
      <c r="B49" s="80" t="s">
        <v>415</v>
      </c>
      <c r="C49" s="80"/>
      <c r="D49" s="237">
        <v>7</v>
      </c>
      <c r="E49" s="108">
        <v>2477</v>
      </c>
      <c r="F49" s="115" t="s">
        <v>494</v>
      </c>
      <c r="G49" s="115" t="s">
        <v>494</v>
      </c>
      <c r="H49" s="115" t="s">
        <v>494</v>
      </c>
      <c r="I49" s="115" t="s">
        <v>494</v>
      </c>
      <c r="J49" s="115" t="s">
        <v>494</v>
      </c>
      <c r="L49" s="19"/>
      <c r="M49" s="19"/>
    </row>
    <row r="50" spans="1:13" s="10" customFormat="1" ht="11.25" customHeight="1">
      <c r="A50" s="259"/>
      <c r="B50" s="91"/>
      <c r="C50" s="64"/>
      <c r="D50" s="260"/>
      <c r="E50" s="108"/>
      <c r="F50" s="108"/>
      <c r="G50" s="12"/>
      <c r="H50" s="244"/>
      <c r="I50" s="244"/>
      <c r="J50" s="244"/>
      <c r="L50" s="19"/>
      <c r="M50" s="19"/>
    </row>
    <row r="51" spans="1:13" s="10" customFormat="1" ht="11.25" customHeight="1">
      <c r="A51" s="259" t="s">
        <v>39</v>
      </c>
      <c r="B51" s="91" t="s">
        <v>154</v>
      </c>
      <c r="C51" s="262"/>
      <c r="D51" s="237">
        <v>9</v>
      </c>
      <c r="E51" s="108">
        <v>6456</v>
      </c>
      <c r="F51" s="108">
        <v>6401</v>
      </c>
      <c r="G51" s="263">
        <v>1</v>
      </c>
      <c r="H51" s="244">
        <v>1848</v>
      </c>
      <c r="I51" s="244">
        <v>2420</v>
      </c>
      <c r="J51" s="244">
        <v>2131</v>
      </c>
      <c r="L51" s="19"/>
      <c r="M51" s="19"/>
    </row>
    <row r="52" spans="1:13" s="10" customFormat="1" ht="11.25" customHeight="1">
      <c r="A52" s="264"/>
      <c r="B52" s="100"/>
      <c r="C52" s="262"/>
      <c r="D52" s="265"/>
      <c r="E52" s="108"/>
      <c r="F52" s="108"/>
      <c r="G52" s="14"/>
      <c r="H52" s="247"/>
      <c r="I52" s="247"/>
      <c r="J52" s="247"/>
      <c r="L52" s="19"/>
      <c r="M52" s="19"/>
    </row>
    <row r="53" spans="1:13" s="10" customFormat="1" ht="11.25" customHeight="1">
      <c r="A53" s="233" t="s">
        <v>40</v>
      </c>
      <c r="B53" s="158" t="s">
        <v>408</v>
      </c>
      <c r="C53" s="262"/>
      <c r="D53" s="260"/>
      <c r="E53" s="108"/>
      <c r="F53" s="108"/>
      <c r="G53" s="14"/>
      <c r="H53" s="108"/>
      <c r="I53" s="108"/>
      <c r="J53" s="108"/>
      <c r="L53" s="19"/>
      <c r="M53" s="19"/>
    </row>
    <row r="54" spans="1:13" s="10" customFormat="1" ht="11.25" customHeight="1">
      <c r="A54" s="79"/>
      <c r="B54" s="80" t="s">
        <v>409</v>
      </c>
      <c r="C54" s="262"/>
      <c r="D54" s="237">
        <v>3</v>
      </c>
      <c r="E54" s="108">
        <v>84704</v>
      </c>
      <c r="F54" s="108">
        <v>83131</v>
      </c>
      <c r="G54" s="54" t="s">
        <v>8</v>
      </c>
      <c r="H54" s="244">
        <v>83054</v>
      </c>
      <c r="I54" s="156">
        <v>73</v>
      </c>
      <c r="J54" s="156">
        <v>3</v>
      </c>
      <c r="K54" s="2"/>
      <c r="L54" s="19"/>
      <c r="M54" s="19"/>
    </row>
    <row r="55" spans="1:13" ht="11.25" customHeight="1">
      <c r="A55" s="170" t="s">
        <v>7</v>
      </c>
      <c r="B55" s="86"/>
      <c r="C55" s="86"/>
      <c r="K55" s="133"/>
      <c r="L55" s="20"/>
      <c r="M55" s="20"/>
    </row>
    <row r="56" spans="1:10" ht="14.25" customHeight="1">
      <c r="A56" s="911" t="s">
        <v>542</v>
      </c>
      <c r="B56" s="911"/>
      <c r="C56" s="911"/>
      <c r="D56" s="911"/>
      <c r="E56" s="911"/>
      <c r="F56" s="911"/>
      <c r="G56" s="911"/>
      <c r="H56" s="911"/>
      <c r="I56" s="911"/>
      <c r="J56" s="911"/>
    </row>
    <row r="57" spans="1:10" ht="12" customHeight="1">
      <c r="A57" s="911"/>
      <c r="B57" s="911"/>
      <c r="C57" s="911"/>
      <c r="D57" s="911"/>
      <c r="E57" s="911"/>
      <c r="F57" s="911"/>
      <c r="G57" s="911"/>
      <c r="H57" s="911"/>
      <c r="I57" s="911"/>
      <c r="J57" s="911"/>
    </row>
    <row r="58" spans="1:10" ht="13.5" customHeight="1">
      <c r="A58" s="911"/>
      <c r="B58" s="911"/>
      <c r="C58" s="911"/>
      <c r="D58" s="911"/>
      <c r="E58" s="911"/>
      <c r="F58" s="911"/>
      <c r="G58" s="911"/>
      <c r="H58" s="911"/>
      <c r="I58" s="911"/>
      <c r="J58" s="911"/>
    </row>
    <row r="59" ht="11.25">
      <c r="G59" s="10"/>
    </row>
    <row r="60" spans="2:3" ht="11.25">
      <c r="B60" s="231"/>
      <c r="C60" s="231"/>
    </row>
  </sheetData>
  <sheetProtection/>
  <mergeCells count="18">
    <mergeCell ref="A36:J36"/>
    <mergeCell ref="A56:J58"/>
    <mergeCell ref="H6:H10"/>
    <mergeCell ref="I6:I10"/>
    <mergeCell ref="J6:J10"/>
    <mergeCell ref="E11:J11"/>
    <mergeCell ref="A13:J13"/>
    <mergeCell ref="A30:J30"/>
    <mergeCell ref="A1:J1"/>
    <mergeCell ref="A2:J2"/>
    <mergeCell ref="A4:A11"/>
    <mergeCell ref="B4:C11"/>
    <mergeCell ref="D4:D10"/>
    <mergeCell ref="E4:E10"/>
    <mergeCell ref="F4:F10"/>
    <mergeCell ref="G4:J4"/>
    <mergeCell ref="G5:G10"/>
    <mergeCell ref="H5:J5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&amp;L&amp;"Arial,Kursiv"&amp;9 &amp;U1 Abfallentsorgung&amp;R&amp;"Arial,Kursiv"&amp;9&amp;UAbfallwirtschaft in Bayern 2016</oddHeader>
    <oddFooter xml:space="preserve">&amp;C 41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A30" sqref="A30"/>
    </sheetView>
  </sheetViews>
  <sheetFormatPr defaultColWidth="11.421875" defaultRowHeight="12.75"/>
  <cols>
    <col min="1" max="1" width="5.57421875" style="62" customWidth="1"/>
    <col min="2" max="2" width="37.421875" style="62" customWidth="1"/>
    <col min="3" max="3" width="0.71875" style="62" customWidth="1"/>
    <col min="4" max="4" width="6.7109375" style="62" customWidth="1"/>
    <col min="5" max="5" width="8.57421875" style="62" customWidth="1"/>
    <col min="6" max="6" width="9.00390625" style="62" customWidth="1"/>
    <col min="7" max="7" width="7.57421875" style="62" customWidth="1"/>
    <col min="8" max="11" width="7.140625" style="62" customWidth="1"/>
    <col min="12" max="16384" width="11.421875" style="62" customWidth="1"/>
  </cols>
  <sheetData>
    <row r="1" spans="1:11" ht="12.75">
      <c r="A1" s="920" t="s">
        <v>539</v>
      </c>
      <c r="B1" s="920"/>
      <c r="C1" s="920"/>
      <c r="D1" s="920"/>
      <c r="E1" s="920"/>
      <c r="F1" s="920"/>
      <c r="G1" s="920"/>
      <c r="H1" s="920"/>
      <c r="I1" s="920"/>
      <c r="J1" s="920"/>
      <c r="K1" s="250"/>
    </row>
    <row r="2" spans="1:11" ht="12.75">
      <c r="A2" s="935" t="s">
        <v>386</v>
      </c>
      <c r="B2" s="935"/>
      <c r="C2" s="935"/>
      <c r="D2" s="935"/>
      <c r="E2" s="935"/>
      <c r="F2" s="935"/>
      <c r="G2" s="935"/>
      <c r="H2" s="935"/>
      <c r="I2" s="935"/>
      <c r="J2" s="935"/>
      <c r="K2" s="250"/>
    </row>
    <row r="3" spans="1:11" ht="11.25" customHeigh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8"/>
    </row>
    <row r="4" spans="1:11" ht="12.75" customHeight="1">
      <c r="A4" s="886" t="s">
        <v>416</v>
      </c>
      <c r="B4" s="893" t="s">
        <v>37</v>
      </c>
      <c r="C4" s="894"/>
      <c r="D4" s="871" t="s">
        <v>502</v>
      </c>
      <c r="E4" s="871" t="s">
        <v>480</v>
      </c>
      <c r="F4" s="871" t="s">
        <v>531</v>
      </c>
      <c r="G4" s="936" t="s">
        <v>1</v>
      </c>
      <c r="H4" s="937"/>
      <c r="I4" s="937"/>
      <c r="J4" s="937"/>
      <c r="K4" s="36"/>
    </row>
    <row r="5" spans="1:11" ht="12.75" customHeight="1">
      <c r="A5" s="886"/>
      <c r="B5" s="896"/>
      <c r="C5" s="897"/>
      <c r="D5" s="871"/>
      <c r="E5" s="871"/>
      <c r="F5" s="871"/>
      <c r="G5" s="880" t="s">
        <v>537</v>
      </c>
      <c r="H5" s="912" t="s">
        <v>180</v>
      </c>
      <c r="I5" s="913"/>
      <c r="J5" s="913"/>
      <c r="K5" s="60"/>
    </row>
    <row r="6" spans="1:11" ht="12.75" customHeight="1">
      <c r="A6" s="886"/>
      <c r="B6" s="896"/>
      <c r="C6" s="897"/>
      <c r="D6" s="871"/>
      <c r="E6" s="871"/>
      <c r="F6" s="871"/>
      <c r="G6" s="892"/>
      <c r="H6" s="870" t="s">
        <v>16</v>
      </c>
      <c r="I6" s="870" t="s">
        <v>17</v>
      </c>
      <c r="J6" s="884" t="s">
        <v>18</v>
      </c>
      <c r="K6" s="36"/>
    </row>
    <row r="7" spans="1:11" ht="12.75">
      <c r="A7" s="886"/>
      <c r="B7" s="896"/>
      <c r="C7" s="897"/>
      <c r="D7" s="871"/>
      <c r="E7" s="871"/>
      <c r="F7" s="871"/>
      <c r="G7" s="892"/>
      <c r="H7" s="871"/>
      <c r="I7" s="871"/>
      <c r="J7" s="886"/>
      <c r="K7" s="36"/>
    </row>
    <row r="8" spans="1:11" ht="12.75">
      <c r="A8" s="886"/>
      <c r="B8" s="896"/>
      <c r="C8" s="897"/>
      <c r="D8" s="871"/>
      <c r="E8" s="871"/>
      <c r="F8" s="871"/>
      <c r="G8" s="892"/>
      <c r="H8" s="871"/>
      <c r="I8" s="871"/>
      <c r="J8" s="886"/>
      <c r="K8" s="36"/>
    </row>
    <row r="9" spans="1:11" ht="12.75">
      <c r="A9" s="886"/>
      <c r="B9" s="896"/>
      <c r="C9" s="897"/>
      <c r="D9" s="871"/>
      <c r="E9" s="871"/>
      <c r="F9" s="871"/>
      <c r="G9" s="892"/>
      <c r="H9" s="871"/>
      <c r="I9" s="871"/>
      <c r="J9" s="886"/>
      <c r="K9" s="61"/>
    </row>
    <row r="10" spans="1:11" ht="12.75">
      <c r="A10" s="886"/>
      <c r="B10" s="896"/>
      <c r="C10" s="897"/>
      <c r="D10" s="871"/>
      <c r="E10" s="871"/>
      <c r="F10" s="871"/>
      <c r="G10" s="892"/>
      <c r="H10" s="871"/>
      <c r="I10" s="871"/>
      <c r="J10" s="886"/>
      <c r="K10" s="8"/>
    </row>
    <row r="11" spans="1:11" ht="12.75">
      <c r="A11" s="888"/>
      <c r="B11" s="899"/>
      <c r="C11" s="900"/>
      <c r="D11" s="94" t="s">
        <v>418</v>
      </c>
      <c r="E11" s="868" t="s">
        <v>3</v>
      </c>
      <c r="F11" s="869"/>
      <c r="G11" s="869"/>
      <c r="H11" s="869"/>
      <c r="I11" s="869"/>
      <c r="J11" s="869"/>
      <c r="K11" s="187"/>
    </row>
    <row r="12" spans="1:11" ht="12.75">
      <c r="A12" s="60"/>
      <c r="B12" s="36"/>
      <c r="C12" s="36"/>
      <c r="D12" s="134"/>
      <c r="E12" s="61"/>
      <c r="F12" s="61"/>
      <c r="G12" s="61"/>
      <c r="H12" s="61"/>
      <c r="I12" s="61"/>
      <c r="J12" s="61"/>
      <c r="K12" s="61"/>
    </row>
    <row r="13" spans="1:11" ht="12.75">
      <c r="A13" s="933" t="s">
        <v>543</v>
      </c>
      <c r="B13" s="933"/>
      <c r="C13" s="933"/>
      <c r="D13" s="933"/>
      <c r="E13" s="933"/>
      <c r="F13" s="933"/>
      <c r="G13" s="933"/>
      <c r="H13" s="933"/>
      <c r="I13" s="933"/>
      <c r="J13" s="933"/>
      <c r="K13" s="266"/>
    </row>
    <row r="14" spans="1:11" ht="12.75">
      <c r="A14" s="76"/>
      <c r="B14" s="187"/>
      <c r="C14" s="187"/>
      <c r="D14" s="8"/>
      <c r="E14" s="8"/>
      <c r="F14" s="8"/>
      <c r="G14" s="8"/>
      <c r="H14" s="8"/>
      <c r="I14" s="8"/>
      <c r="J14" s="8"/>
      <c r="K14" s="31"/>
    </row>
    <row r="15" spans="1:11" ht="12.75">
      <c r="A15" s="233">
        <v>19</v>
      </c>
      <c r="B15" s="19" t="s">
        <v>47</v>
      </c>
      <c r="C15" s="267"/>
      <c r="D15" s="8"/>
      <c r="E15" s="2"/>
      <c r="F15" s="2"/>
      <c r="G15" s="2"/>
      <c r="H15" s="2"/>
      <c r="I15" s="2"/>
      <c r="J15" s="2"/>
      <c r="K15" s="266"/>
    </row>
    <row r="16" spans="1:11" ht="12.75">
      <c r="A16" s="233"/>
      <c r="B16" s="19" t="s">
        <v>399</v>
      </c>
      <c r="C16" s="267"/>
      <c r="D16" s="8"/>
      <c r="E16" s="2"/>
      <c r="F16" s="2"/>
      <c r="G16" s="2"/>
      <c r="H16" s="2"/>
      <c r="I16" s="2"/>
      <c r="J16" s="2"/>
      <c r="K16" s="266"/>
    </row>
    <row r="17" spans="1:11" ht="12.75">
      <c r="A17" s="233"/>
      <c r="B17" s="19" t="s">
        <v>400</v>
      </c>
      <c r="C17" s="267"/>
      <c r="D17" s="8"/>
      <c r="E17" s="2"/>
      <c r="F17" s="2"/>
      <c r="G17" s="2"/>
      <c r="H17" s="179"/>
      <c r="I17" s="236"/>
      <c r="J17" s="236"/>
      <c r="K17" s="31"/>
    </row>
    <row r="18" spans="1:11" ht="12.75">
      <c r="A18" s="233"/>
      <c r="B18" s="80" t="s">
        <v>401</v>
      </c>
      <c r="C18" s="267"/>
      <c r="D18" s="122">
        <v>19</v>
      </c>
      <c r="E18" s="108">
        <v>511380</v>
      </c>
      <c r="F18" s="108">
        <v>464559</v>
      </c>
      <c r="G18" s="108">
        <v>72867</v>
      </c>
      <c r="H18" s="108">
        <v>331530</v>
      </c>
      <c r="I18" s="108">
        <v>52898</v>
      </c>
      <c r="J18" s="108">
        <v>7264</v>
      </c>
      <c r="K18" s="31"/>
    </row>
    <row r="19" spans="1:11" ht="12.75">
      <c r="A19" s="259"/>
      <c r="B19" s="268"/>
      <c r="C19" s="267"/>
      <c r="D19" s="122"/>
      <c r="E19" s="108"/>
      <c r="F19" s="108"/>
      <c r="G19" s="12"/>
      <c r="H19" s="12"/>
      <c r="I19" s="156"/>
      <c r="J19" s="156"/>
      <c r="K19" s="31"/>
    </row>
    <row r="20" spans="1:11" ht="12.75">
      <c r="A20" s="233" t="s">
        <v>49</v>
      </c>
      <c r="B20" s="19" t="s">
        <v>153</v>
      </c>
      <c r="C20" s="267"/>
      <c r="D20" s="122"/>
      <c r="E20" s="108"/>
      <c r="F20" s="108"/>
      <c r="G20" s="12"/>
      <c r="H20" s="247"/>
      <c r="I20" s="156"/>
      <c r="J20" s="156"/>
      <c r="K20" s="31"/>
    </row>
    <row r="21" spans="1:11" ht="12.75">
      <c r="A21" s="255"/>
      <c r="B21" s="19" t="s">
        <v>404</v>
      </c>
      <c r="C21" s="267"/>
      <c r="D21" s="122"/>
      <c r="E21" s="108"/>
      <c r="F21" s="108"/>
      <c r="G21" s="17"/>
      <c r="H21" s="17"/>
      <c r="I21" s="17"/>
      <c r="J21" s="17"/>
      <c r="K21" s="269"/>
    </row>
    <row r="22" spans="1:11" ht="12.75">
      <c r="A22" s="255"/>
      <c r="B22" s="19" t="s">
        <v>405</v>
      </c>
      <c r="C22" s="267"/>
      <c r="D22" s="122"/>
      <c r="E22" s="108"/>
      <c r="F22" s="108"/>
      <c r="G22" s="144"/>
      <c r="H22" s="144"/>
      <c r="I22" s="144"/>
      <c r="J22" s="144"/>
      <c r="K22" s="266"/>
    </row>
    <row r="23" spans="1:11" ht="12.75">
      <c r="A23" s="255"/>
      <c r="B23" s="80" t="s">
        <v>406</v>
      </c>
      <c r="C23" s="267"/>
      <c r="D23" s="122">
        <v>14</v>
      </c>
      <c r="E23" s="108">
        <v>130640</v>
      </c>
      <c r="F23" s="108">
        <v>155528</v>
      </c>
      <c r="G23" s="108">
        <v>17188</v>
      </c>
      <c r="H23" s="108">
        <v>111676</v>
      </c>
      <c r="I23" s="108">
        <v>23236</v>
      </c>
      <c r="J23" s="244">
        <v>3428</v>
      </c>
      <c r="K23" s="266"/>
    </row>
    <row r="24" spans="1:11" ht="12.75">
      <c r="A24" s="74"/>
      <c r="B24" s="187"/>
      <c r="C24" s="267"/>
      <c r="D24" s="122"/>
      <c r="E24" s="108"/>
      <c r="F24" s="108"/>
      <c r="G24" s="108"/>
      <c r="H24" s="108"/>
      <c r="I24" s="108"/>
      <c r="J24" s="17"/>
      <c r="K24" s="266"/>
    </row>
    <row r="25" spans="1:12" ht="12.75">
      <c r="A25" s="74"/>
      <c r="B25" s="228" t="s">
        <v>19</v>
      </c>
      <c r="C25" s="267"/>
      <c r="D25" s="150">
        <v>52</v>
      </c>
      <c r="E25" s="239">
        <v>1424380</v>
      </c>
      <c r="F25" s="239">
        <v>1224279</v>
      </c>
      <c r="G25" s="239">
        <v>328778</v>
      </c>
      <c r="H25" s="239">
        <v>693491</v>
      </c>
      <c r="I25" s="239">
        <v>171021</v>
      </c>
      <c r="J25" s="239">
        <v>30989</v>
      </c>
      <c r="K25" s="2"/>
      <c r="L25" s="133"/>
    </row>
    <row r="26" spans="1:12" ht="12.75">
      <c r="A26" s="170" t="s">
        <v>7</v>
      </c>
      <c r="B26" s="187"/>
      <c r="C26" s="187"/>
      <c r="D26" s="13"/>
      <c r="E26" s="2"/>
      <c r="F26" s="2"/>
      <c r="G26" s="2"/>
      <c r="H26" s="236"/>
      <c r="I26" s="235"/>
      <c r="J26" s="235"/>
      <c r="K26" s="266"/>
      <c r="L26" s="133"/>
    </row>
    <row r="27" spans="1:11" ht="12.75" customHeight="1">
      <c r="A27" s="911" t="s">
        <v>542</v>
      </c>
      <c r="B27" s="911"/>
      <c r="C27" s="911"/>
      <c r="D27" s="911"/>
      <c r="E27" s="911"/>
      <c r="F27" s="911"/>
      <c r="G27" s="911"/>
      <c r="H27" s="911"/>
      <c r="I27" s="911"/>
      <c r="J27" s="911"/>
      <c r="K27" s="266"/>
    </row>
    <row r="28" spans="1:11" ht="12.75">
      <c r="A28" s="911"/>
      <c r="B28" s="911"/>
      <c r="C28" s="911"/>
      <c r="D28" s="911"/>
      <c r="E28" s="911"/>
      <c r="F28" s="911"/>
      <c r="G28" s="911"/>
      <c r="H28" s="911"/>
      <c r="I28" s="911"/>
      <c r="J28" s="911"/>
      <c r="K28" s="8"/>
    </row>
    <row r="29" spans="1:11" ht="12.75">
      <c r="A29" s="911"/>
      <c r="B29" s="911"/>
      <c r="C29" s="911"/>
      <c r="D29" s="911"/>
      <c r="E29" s="911"/>
      <c r="F29" s="911"/>
      <c r="G29" s="911"/>
      <c r="H29" s="911"/>
      <c r="I29" s="911"/>
      <c r="J29" s="911"/>
      <c r="K29" s="8"/>
    </row>
    <row r="30" spans="1:11" ht="12.75">
      <c r="A30" s="76"/>
      <c r="B30" s="187"/>
      <c r="C30" s="187"/>
      <c r="D30" s="13"/>
      <c r="E30" s="269"/>
      <c r="F30" s="269"/>
      <c r="G30" s="8"/>
      <c r="H30" s="269"/>
      <c r="I30" s="31"/>
      <c r="J30" s="31"/>
      <c r="K30" s="31"/>
    </row>
    <row r="31" spans="1:11" ht="12.75">
      <c r="A31" s="74"/>
      <c r="B31" s="187"/>
      <c r="C31" s="187"/>
      <c r="D31" s="13"/>
      <c r="E31" s="269"/>
      <c r="F31" s="269"/>
      <c r="G31" s="8"/>
      <c r="H31" s="269"/>
      <c r="I31" s="13"/>
      <c r="J31" s="13"/>
      <c r="K31" s="266"/>
    </row>
    <row r="32" spans="1:11" ht="12.75">
      <c r="A32" s="76"/>
      <c r="B32" s="187"/>
      <c r="C32" s="187"/>
      <c r="D32" s="13"/>
      <c r="E32" s="269"/>
      <c r="F32" s="269"/>
      <c r="G32" s="8"/>
      <c r="H32" s="269"/>
      <c r="I32" s="13"/>
      <c r="J32" s="13"/>
      <c r="K32" s="270"/>
    </row>
    <row r="33" spans="1:11" ht="12.75">
      <c r="A33" s="76"/>
      <c r="B33" s="187"/>
      <c r="C33" s="187"/>
      <c r="D33" s="13"/>
      <c r="E33" s="269"/>
      <c r="F33" s="269"/>
      <c r="G33" s="8"/>
      <c r="H33" s="269"/>
      <c r="I33" s="13"/>
      <c r="J33" s="13"/>
      <c r="K33" s="8"/>
    </row>
    <row r="34" spans="1:11" ht="12.75">
      <c r="A34" s="76"/>
      <c r="B34" s="187"/>
      <c r="C34" s="187"/>
      <c r="D34" s="13"/>
      <c r="E34" s="269"/>
      <c r="F34" s="269"/>
      <c r="G34" s="8"/>
      <c r="H34" s="269"/>
      <c r="I34" s="13"/>
      <c r="J34" s="13"/>
      <c r="K34" s="269"/>
    </row>
    <row r="35" spans="1:11" ht="12.75">
      <c r="A35" s="76"/>
      <c r="B35" s="187"/>
      <c r="C35" s="187"/>
      <c r="D35" s="13"/>
      <c r="E35" s="269"/>
      <c r="F35" s="269"/>
      <c r="G35" s="8"/>
      <c r="H35" s="269"/>
      <c r="I35" s="266"/>
      <c r="J35" s="31"/>
      <c r="K35" s="8"/>
    </row>
    <row r="36" spans="1:11" ht="12.75">
      <c r="A36" s="74"/>
      <c r="B36" s="187"/>
      <c r="C36" s="187"/>
      <c r="D36" s="13"/>
      <c r="E36" s="269"/>
      <c r="F36" s="269"/>
      <c r="G36" s="8"/>
      <c r="H36" s="13"/>
      <c r="I36" s="13"/>
      <c r="J36" s="13"/>
      <c r="K36" s="8"/>
    </row>
    <row r="37" spans="1:11" ht="14.25" customHeight="1">
      <c r="A37" s="83"/>
      <c r="B37" s="187"/>
      <c r="C37" s="187"/>
      <c r="D37" s="84"/>
      <c r="E37" s="271"/>
      <c r="F37" s="271"/>
      <c r="G37" s="71"/>
      <c r="H37" s="270"/>
      <c r="I37" s="270"/>
      <c r="J37" s="31"/>
      <c r="K37" s="186"/>
    </row>
    <row r="38" spans="1:11" ht="12.75" customHeight="1">
      <c r="A38" s="76"/>
      <c r="B38" s="187"/>
      <c r="C38" s="187"/>
      <c r="D38" s="13"/>
      <c r="E38" s="13"/>
      <c r="F38" s="13"/>
      <c r="G38" s="13"/>
      <c r="H38" s="13"/>
      <c r="I38" s="13"/>
      <c r="J38" s="13"/>
      <c r="K38" s="186"/>
    </row>
    <row r="39" spans="1:11" ht="11.25" customHeight="1">
      <c r="A39" s="76"/>
      <c r="B39" s="187"/>
      <c r="C39" s="187"/>
      <c r="D39" s="187"/>
      <c r="E39" s="187"/>
      <c r="F39" s="187"/>
      <c r="G39" s="187"/>
      <c r="H39" s="187"/>
      <c r="I39" s="187"/>
      <c r="J39" s="187"/>
      <c r="K39" s="186"/>
    </row>
    <row r="40" spans="1:10" ht="12.75">
      <c r="A40" s="76"/>
      <c r="B40" s="187"/>
      <c r="C40" s="187"/>
      <c r="D40" s="29"/>
      <c r="E40" s="29"/>
      <c r="F40" s="29"/>
      <c r="G40" s="29"/>
      <c r="H40" s="29"/>
      <c r="I40" s="29"/>
      <c r="J40" s="29"/>
    </row>
    <row r="41" spans="1:10" ht="12.75">
      <c r="A41" s="74"/>
      <c r="B41" s="187"/>
      <c r="C41" s="187"/>
      <c r="D41" s="29"/>
      <c r="E41" s="8"/>
      <c r="F41" s="8"/>
      <c r="G41" s="8"/>
      <c r="H41" s="13"/>
      <c r="I41" s="13"/>
      <c r="J41" s="13"/>
    </row>
    <row r="42" spans="1:10" ht="12.75">
      <c r="A42" s="74"/>
      <c r="B42" s="187"/>
      <c r="C42" s="187"/>
      <c r="D42" s="29"/>
      <c r="E42" s="8"/>
      <c r="F42" s="8"/>
      <c r="G42" s="8"/>
      <c r="H42" s="13"/>
      <c r="I42" s="13"/>
      <c r="J42" s="13"/>
    </row>
    <row r="43" spans="1:10" ht="12.75">
      <c r="A43" s="74"/>
      <c r="B43" s="187"/>
      <c r="C43" s="187"/>
      <c r="D43" s="29"/>
      <c r="E43" s="269"/>
      <c r="F43" s="269"/>
      <c r="G43" s="8"/>
      <c r="H43" s="269"/>
      <c r="I43" s="269"/>
      <c r="J43" s="269"/>
    </row>
    <row r="44" spans="1:10" ht="12.75">
      <c r="A44" s="74"/>
      <c r="B44" s="187"/>
      <c r="C44" s="187"/>
      <c r="D44" s="29"/>
      <c r="E44" s="8"/>
      <c r="F44" s="8"/>
      <c r="G44" s="8"/>
      <c r="H44" s="13"/>
      <c r="I44" s="13"/>
      <c r="J44" s="13"/>
    </row>
    <row r="45" spans="1:10" ht="12.75">
      <c r="A45" s="74"/>
      <c r="B45" s="187"/>
      <c r="C45" s="187"/>
      <c r="D45" s="29"/>
      <c r="E45" s="8"/>
      <c r="F45" s="8"/>
      <c r="G45" s="8"/>
      <c r="H45" s="13"/>
      <c r="I45" s="13"/>
      <c r="J45" s="13"/>
    </row>
    <row r="46" spans="1:10" ht="12.75">
      <c r="A46" s="74"/>
      <c r="B46" s="187"/>
      <c r="C46" s="187"/>
      <c r="D46" s="29"/>
      <c r="E46" s="8"/>
      <c r="F46" s="8"/>
      <c r="G46" s="8"/>
      <c r="H46" s="13"/>
      <c r="I46" s="13"/>
      <c r="J46" s="13"/>
    </row>
    <row r="47" spans="1:10" ht="12.75">
      <c r="A47" s="74"/>
      <c r="B47" s="187"/>
      <c r="C47" s="187"/>
      <c r="D47" s="29"/>
      <c r="E47" s="269"/>
      <c r="F47" s="269"/>
      <c r="G47" s="8"/>
      <c r="H47" s="269"/>
      <c r="I47" s="269"/>
      <c r="J47" s="269"/>
    </row>
    <row r="48" spans="1:10" ht="12.75">
      <c r="A48" s="74"/>
      <c r="B48" s="187"/>
      <c r="C48" s="187"/>
      <c r="D48" s="29"/>
      <c r="E48" s="8"/>
      <c r="F48" s="8"/>
      <c r="G48" s="8"/>
      <c r="H48" s="13"/>
      <c r="I48" s="13"/>
      <c r="J48" s="13"/>
    </row>
    <row r="49" spans="1:10" ht="12.75">
      <c r="A49" s="74"/>
      <c r="B49" s="187"/>
      <c r="C49" s="187"/>
      <c r="D49" s="29"/>
      <c r="E49" s="269"/>
      <c r="F49" s="269"/>
      <c r="G49" s="8"/>
      <c r="H49" s="269"/>
      <c r="I49" s="269"/>
      <c r="J49" s="269"/>
    </row>
    <row r="50" spans="1:10" ht="12.75">
      <c r="A50" s="74"/>
      <c r="B50" s="187"/>
      <c r="C50" s="187"/>
      <c r="D50" s="29"/>
      <c r="E50" s="8"/>
      <c r="F50" s="8"/>
      <c r="G50" s="8"/>
      <c r="H50" s="13"/>
      <c r="I50" s="13"/>
      <c r="J50" s="13"/>
    </row>
    <row r="51" spans="1:10" ht="12.75">
      <c r="A51" s="272"/>
      <c r="B51" s="187"/>
      <c r="C51" s="187"/>
      <c r="D51" s="34"/>
      <c r="E51" s="71"/>
      <c r="F51" s="71"/>
      <c r="G51" s="71"/>
      <c r="H51" s="71"/>
      <c r="I51" s="84"/>
      <c r="J51" s="84"/>
    </row>
    <row r="52" spans="1:10" ht="12.75">
      <c r="A52" s="273"/>
      <c r="B52" s="187"/>
      <c r="C52" s="187"/>
      <c r="D52" s="34"/>
      <c r="E52" s="71"/>
      <c r="F52" s="71"/>
      <c r="G52" s="71"/>
      <c r="H52" s="84"/>
      <c r="I52" s="84"/>
      <c r="J52" s="84"/>
    </row>
    <row r="53" spans="1:10" ht="12.75">
      <c r="A53" s="273"/>
      <c r="B53" s="187"/>
      <c r="C53" s="187"/>
      <c r="D53" s="29"/>
      <c r="E53" s="269"/>
      <c r="F53" s="269"/>
      <c r="G53" s="71"/>
      <c r="H53" s="269"/>
      <c r="I53" s="269"/>
      <c r="J53" s="269"/>
    </row>
    <row r="54" spans="1:10" ht="12.75">
      <c r="A54" s="274"/>
      <c r="B54" s="80"/>
      <c r="C54" s="228"/>
      <c r="D54" s="29"/>
      <c r="E54" s="133"/>
      <c r="F54" s="133"/>
      <c r="G54" s="133"/>
      <c r="H54" s="133"/>
      <c r="I54" s="133"/>
      <c r="J54" s="133"/>
    </row>
    <row r="55" spans="1:10" ht="12.75">
      <c r="A55" s="170"/>
      <c r="B55" s="86"/>
      <c r="C55" s="86"/>
      <c r="D55" s="2"/>
      <c r="E55" s="2"/>
      <c r="F55" s="2"/>
      <c r="G55" s="2"/>
      <c r="H55" s="2"/>
      <c r="I55" s="2"/>
      <c r="J55" s="2"/>
    </row>
    <row r="56" spans="1:10" ht="12.75" customHeight="1">
      <c r="A56" s="911"/>
      <c r="B56" s="911"/>
      <c r="C56" s="911"/>
      <c r="D56" s="911"/>
      <c r="E56" s="911"/>
      <c r="F56" s="911"/>
      <c r="G56" s="911"/>
      <c r="H56" s="911"/>
      <c r="I56" s="911"/>
      <c r="J56" s="911"/>
    </row>
    <row r="57" spans="1:10" ht="12.75">
      <c r="A57" s="911"/>
      <c r="B57" s="911"/>
      <c r="C57" s="911"/>
      <c r="D57" s="911"/>
      <c r="E57" s="911"/>
      <c r="F57" s="911"/>
      <c r="G57" s="911"/>
      <c r="H57" s="911"/>
      <c r="I57" s="911"/>
      <c r="J57" s="911"/>
    </row>
    <row r="58" spans="1:10" ht="12.75">
      <c r="A58" s="911"/>
      <c r="B58" s="911"/>
      <c r="C58" s="911"/>
      <c r="D58" s="911"/>
      <c r="E58" s="911"/>
      <c r="F58" s="911"/>
      <c r="G58" s="911"/>
      <c r="H58" s="911"/>
      <c r="I58" s="911"/>
      <c r="J58" s="911"/>
    </row>
  </sheetData>
  <sheetProtection/>
  <mergeCells count="17">
    <mergeCell ref="H6:H10"/>
    <mergeCell ref="I6:I10"/>
    <mergeCell ref="J6:J10"/>
    <mergeCell ref="E11:J11"/>
    <mergeCell ref="A13:J13"/>
    <mergeCell ref="A56:J58"/>
    <mergeCell ref="A27:J29"/>
    <mergeCell ref="A1:J1"/>
    <mergeCell ref="A2:J2"/>
    <mergeCell ref="A4:A11"/>
    <mergeCell ref="B4:C11"/>
    <mergeCell ref="D4:D10"/>
    <mergeCell ref="E4:E10"/>
    <mergeCell ref="F4:F10"/>
    <mergeCell ref="G4:J4"/>
    <mergeCell ref="G5:G10"/>
    <mergeCell ref="H5:J5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2016</oddHeader>
    <oddFooter xml:space="preserve">&amp;C 42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80"/>
  <sheetViews>
    <sheetView workbookViewId="0" topLeftCell="A1">
      <selection activeCell="A78" sqref="A78"/>
    </sheetView>
  </sheetViews>
  <sheetFormatPr defaultColWidth="11.421875" defaultRowHeight="12.75"/>
  <cols>
    <col min="1" max="2" width="2.7109375" style="2" customWidth="1"/>
    <col min="3" max="3" width="1.7109375" style="2" customWidth="1"/>
    <col min="4" max="4" width="36.57421875" style="2" customWidth="1"/>
    <col min="5" max="5" width="0.9921875" style="2" customWidth="1"/>
    <col min="6" max="6" width="12.7109375" style="2" customWidth="1"/>
    <col min="7" max="10" width="10.7109375" style="2" customWidth="1"/>
    <col min="11" max="11" width="11.421875" style="2" customWidth="1"/>
    <col min="12" max="12" width="9.57421875" style="2" bestFit="1" customWidth="1"/>
    <col min="13" max="16384" width="11.421875" style="2" customWidth="1"/>
  </cols>
  <sheetData>
    <row r="1" ht="11.25"/>
    <row r="2" ht="11.25"/>
    <row r="3" spans="1:10" s="1" customFormat="1" ht="12.75">
      <c r="A3" s="873" t="s">
        <v>495</v>
      </c>
      <c r="B3" s="873"/>
      <c r="C3" s="873"/>
      <c r="D3" s="873"/>
      <c r="E3" s="873"/>
      <c r="F3" s="873"/>
      <c r="G3" s="873"/>
      <c r="H3" s="873"/>
      <c r="I3" s="873"/>
      <c r="J3" s="873"/>
    </row>
    <row r="4" ht="11.25"/>
    <row r="5" spans="1:10" ht="11.25" customHeight="1">
      <c r="A5" s="884" t="s">
        <v>220</v>
      </c>
      <c r="B5" s="885"/>
      <c r="C5" s="893" t="s">
        <v>37</v>
      </c>
      <c r="D5" s="894"/>
      <c r="E5" s="895"/>
      <c r="F5" s="870" t="s">
        <v>155</v>
      </c>
      <c r="G5" s="868" t="s">
        <v>496</v>
      </c>
      <c r="H5" s="869"/>
      <c r="I5" s="869"/>
      <c r="J5" s="869"/>
    </row>
    <row r="6" spans="1:10" ht="25.5" customHeight="1">
      <c r="A6" s="886"/>
      <c r="B6" s="887"/>
      <c r="C6" s="896"/>
      <c r="D6" s="897"/>
      <c r="E6" s="898"/>
      <c r="F6" s="871"/>
      <c r="G6" s="877" t="s">
        <v>269</v>
      </c>
      <c r="H6" s="878"/>
      <c r="I6" s="882" t="s">
        <v>270</v>
      </c>
      <c r="J6" s="883"/>
    </row>
    <row r="7" spans="1:13" ht="11.25" customHeight="1">
      <c r="A7" s="886"/>
      <c r="B7" s="887"/>
      <c r="C7" s="896"/>
      <c r="D7" s="897"/>
      <c r="E7" s="898"/>
      <c r="F7" s="871"/>
      <c r="G7" s="870" t="s">
        <v>162</v>
      </c>
      <c r="H7" s="870" t="s">
        <v>163</v>
      </c>
      <c r="I7" s="870" t="s">
        <v>183</v>
      </c>
      <c r="J7" s="880" t="s">
        <v>493</v>
      </c>
      <c r="M7" s="7"/>
    </row>
    <row r="8" spans="1:10" ht="11.25" customHeight="1">
      <c r="A8" s="886"/>
      <c r="B8" s="887"/>
      <c r="C8" s="896"/>
      <c r="D8" s="897"/>
      <c r="E8" s="898"/>
      <c r="F8" s="871"/>
      <c r="G8" s="871"/>
      <c r="H8" s="871"/>
      <c r="I8" s="871"/>
      <c r="J8" s="892"/>
    </row>
    <row r="9" spans="1:10" ht="11.25" customHeight="1">
      <c r="A9" s="886"/>
      <c r="B9" s="887"/>
      <c r="C9" s="896"/>
      <c r="D9" s="897"/>
      <c r="E9" s="898"/>
      <c r="F9" s="871"/>
      <c r="G9" s="871"/>
      <c r="H9" s="871"/>
      <c r="I9" s="871"/>
      <c r="J9" s="892"/>
    </row>
    <row r="10" spans="1:10" ht="11.25">
      <c r="A10" s="886"/>
      <c r="B10" s="887"/>
      <c r="C10" s="896"/>
      <c r="D10" s="897"/>
      <c r="E10" s="898"/>
      <c r="F10" s="872"/>
      <c r="G10" s="872"/>
      <c r="H10" s="872"/>
      <c r="I10" s="872"/>
      <c r="J10" s="881"/>
    </row>
    <row r="11" spans="1:10" ht="11.25">
      <c r="A11" s="888"/>
      <c r="B11" s="889"/>
      <c r="C11" s="899"/>
      <c r="D11" s="900"/>
      <c r="E11" s="901"/>
      <c r="F11" s="868" t="s">
        <v>3</v>
      </c>
      <c r="G11" s="869"/>
      <c r="H11" s="869"/>
      <c r="I11" s="869"/>
      <c r="J11" s="869"/>
    </row>
    <row r="12" spans="1:11" ht="7.5" customHeight="1">
      <c r="A12" s="22"/>
      <c r="B12" s="24"/>
      <c r="C12" s="12"/>
      <c r="D12" s="12"/>
      <c r="E12" s="12"/>
      <c r="F12" s="32"/>
      <c r="G12" s="7"/>
      <c r="H12" s="7"/>
      <c r="I12" s="7"/>
      <c r="J12" s="7"/>
      <c r="K12" s="10"/>
    </row>
    <row r="13" spans="1:11" ht="11.25" customHeight="1">
      <c r="A13" s="26" t="s">
        <v>52</v>
      </c>
      <c r="B13" s="15"/>
      <c r="C13" s="12" t="s">
        <v>141</v>
      </c>
      <c r="D13" s="12"/>
      <c r="E13" s="12"/>
      <c r="F13" s="49"/>
      <c r="G13" s="37"/>
      <c r="H13" s="16"/>
      <c r="I13" s="16"/>
      <c r="J13" s="16"/>
      <c r="K13" s="10"/>
    </row>
    <row r="14" spans="1:11" ht="11.25" customHeight="1">
      <c r="A14" s="26"/>
      <c r="B14" s="15"/>
      <c r="C14" s="12" t="s">
        <v>216</v>
      </c>
      <c r="E14" s="12"/>
      <c r="F14" s="49"/>
      <c r="G14" s="52"/>
      <c r="H14" s="16"/>
      <c r="I14" s="16"/>
      <c r="J14" s="52"/>
      <c r="K14" s="30"/>
    </row>
    <row r="15" spans="1:13" ht="11.25" customHeight="1">
      <c r="A15" s="26"/>
      <c r="B15" s="15"/>
      <c r="C15" s="890" t="s">
        <v>217</v>
      </c>
      <c r="D15" s="891"/>
      <c r="E15" s="12"/>
      <c r="F15" s="49">
        <v>47219</v>
      </c>
      <c r="G15" s="37">
        <v>29419</v>
      </c>
      <c r="H15" s="115" t="s">
        <v>494</v>
      </c>
      <c r="I15" s="54" t="s">
        <v>8</v>
      </c>
      <c r="J15" s="115" t="s">
        <v>494</v>
      </c>
      <c r="K15" s="116"/>
      <c r="L15" s="31"/>
      <c r="M15" s="13"/>
    </row>
    <row r="16" spans="1:13" ht="7.5" customHeight="1">
      <c r="A16" s="26"/>
      <c r="B16" s="15"/>
      <c r="C16" s="20"/>
      <c r="D16" s="20"/>
      <c r="E16" s="12"/>
      <c r="F16" s="49"/>
      <c r="G16" s="37"/>
      <c r="H16" s="16"/>
      <c r="I16" s="16"/>
      <c r="J16" s="90"/>
      <c r="K16" s="12"/>
      <c r="M16" s="7"/>
    </row>
    <row r="17" spans="1:13" ht="11.25" customHeight="1">
      <c r="A17" s="23" t="s">
        <v>24</v>
      </c>
      <c r="B17" s="25"/>
      <c r="C17" s="19" t="s">
        <v>142</v>
      </c>
      <c r="D17" s="19"/>
      <c r="E17" s="19"/>
      <c r="F17" s="49"/>
      <c r="G17" s="37"/>
      <c r="H17" s="16"/>
      <c r="I17" s="16"/>
      <c r="J17" s="90"/>
      <c r="K17" s="12"/>
      <c r="L17" s="14"/>
      <c r="M17" s="16"/>
    </row>
    <row r="18" spans="1:13" ht="11.25" customHeight="1">
      <c r="A18" s="23"/>
      <c r="B18" s="25"/>
      <c r="C18" s="19" t="s">
        <v>185</v>
      </c>
      <c r="D18" s="19"/>
      <c r="E18" s="19"/>
      <c r="F18" s="49"/>
      <c r="G18" s="37"/>
      <c r="H18" s="16"/>
      <c r="I18" s="16"/>
      <c r="J18" s="90"/>
      <c r="K18" s="12"/>
      <c r="L18" s="12"/>
      <c r="M18" s="16"/>
    </row>
    <row r="19" spans="1:13" ht="11.25" customHeight="1">
      <c r="A19" s="23"/>
      <c r="B19" s="25"/>
      <c r="C19" s="890" t="s">
        <v>186</v>
      </c>
      <c r="D19" s="891"/>
      <c r="E19" s="20"/>
      <c r="F19" s="49">
        <v>1076665</v>
      </c>
      <c r="G19" s="54" t="s">
        <v>8</v>
      </c>
      <c r="H19" s="90">
        <v>5496</v>
      </c>
      <c r="I19" s="37">
        <v>667571</v>
      </c>
      <c r="J19" s="90">
        <v>403598</v>
      </c>
      <c r="K19" s="12"/>
      <c r="L19" s="7"/>
      <c r="M19" s="7"/>
    </row>
    <row r="20" spans="1:13" ht="7.5" customHeight="1">
      <c r="A20" s="23"/>
      <c r="B20" s="25"/>
      <c r="C20" s="20"/>
      <c r="D20" s="20"/>
      <c r="E20" s="20"/>
      <c r="F20" s="49"/>
      <c r="G20" s="37"/>
      <c r="H20" s="37"/>
      <c r="I20" s="37"/>
      <c r="J20" s="90"/>
      <c r="K20" s="12"/>
      <c r="M20" s="7"/>
    </row>
    <row r="21" spans="1:13" ht="11.25" customHeight="1">
      <c r="A21" s="23" t="s">
        <v>55</v>
      </c>
      <c r="B21" s="25"/>
      <c r="C21" s="19" t="s">
        <v>240</v>
      </c>
      <c r="D21" s="20"/>
      <c r="E21" s="20"/>
      <c r="F21" s="49"/>
      <c r="G21" s="37"/>
      <c r="H21" s="37"/>
      <c r="I21" s="37"/>
      <c r="J21" s="90"/>
      <c r="K21" s="12"/>
      <c r="M21" s="7"/>
    </row>
    <row r="22" spans="2:13" ht="11.25" customHeight="1">
      <c r="B22" s="25"/>
      <c r="C22" s="890" t="s">
        <v>254</v>
      </c>
      <c r="D22" s="891"/>
      <c r="E22" s="20"/>
      <c r="F22" s="49">
        <v>478207</v>
      </c>
      <c r="G22" s="54" t="s">
        <v>8</v>
      </c>
      <c r="H22" s="90">
        <v>1163</v>
      </c>
      <c r="I22" s="37">
        <v>195897</v>
      </c>
      <c r="J22" s="90">
        <v>281147</v>
      </c>
      <c r="K22" s="12"/>
      <c r="M22" s="7"/>
    </row>
    <row r="23" spans="1:13" ht="11.25" customHeight="1">
      <c r="A23" s="23"/>
      <c r="B23" s="25"/>
      <c r="C23" s="20"/>
      <c r="D23" s="20"/>
      <c r="E23" s="20"/>
      <c r="F23" s="49"/>
      <c r="G23" s="37"/>
      <c r="H23" s="37"/>
      <c r="I23" s="37"/>
      <c r="J23" s="90"/>
      <c r="K23" s="12"/>
      <c r="M23" s="7"/>
    </row>
    <row r="24" spans="1:13" ht="11.25" customHeight="1">
      <c r="A24" s="23" t="s">
        <v>56</v>
      </c>
      <c r="B24" s="25"/>
      <c r="C24" s="19" t="s">
        <v>241</v>
      </c>
      <c r="D24" s="19"/>
      <c r="E24" s="20"/>
      <c r="F24" s="49"/>
      <c r="G24" s="37"/>
      <c r="H24" s="37"/>
      <c r="I24" s="37"/>
      <c r="J24" s="90"/>
      <c r="K24" s="12"/>
      <c r="M24" s="7"/>
    </row>
    <row r="25" spans="1:13" ht="11.25" customHeight="1">
      <c r="A25" s="23"/>
      <c r="B25" s="25"/>
      <c r="C25" s="19" t="s">
        <v>242</v>
      </c>
      <c r="D25" s="20"/>
      <c r="E25" s="20"/>
      <c r="F25" s="49"/>
      <c r="G25" s="37"/>
      <c r="H25" s="37"/>
      <c r="I25" s="37"/>
      <c r="J25" s="90"/>
      <c r="K25" s="12"/>
      <c r="M25" s="7"/>
    </row>
    <row r="26" spans="1:13" ht="11.25" customHeight="1">
      <c r="A26" s="23"/>
      <c r="B26" s="25"/>
      <c r="C26" s="890" t="s">
        <v>243</v>
      </c>
      <c r="D26" s="891"/>
      <c r="E26" s="20"/>
      <c r="F26" s="49">
        <v>294270</v>
      </c>
      <c r="G26" s="54" t="s">
        <v>8</v>
      </c>
      <c r="H26" s="90">
        <v>2160</v>
      </c>
      <c r="I26" s="37">
        <v>169824</v>
      </c>
      <c r="J26" s="90">
        <v>122286</v>
      </c>
      <c r="K26" s="12"/>
      <c r="L26" s="7"/>
      <c r="M26" s="7"/>
    </row>
    <row r="27" spans="2:13" ht="11.25" customHeight="1">
      <c r="B27" s="25"/>
      <c r="C27" s="20"/>
      <c r="D27" s="20"/>
      <c r="E27" s="20"/>
      <c r="F27" s="49"/>
      <c r="G27" s="37"/>
      <c r="H27" s="37"/>
      <c r="I27" s="37"/>
      <c r="J27" s="90"/>
      <c r="K27" s="12"/>
      <c r="M27" s="7"/>
    </row>
    <row r="28" spans="1:13" ht="11.25" customHeight="1">
      <c r="A28" s="23" t="s">
        <v>135</v>
      </c>
      <c r="B28" s="25"/>
      <c r="C28" s="19" t="s">
        <v>241</v>
      </c>
      <c r="D28" s="19"/>
      <c r="E28" s="20"/>
      <c r="F28" s="49"/>
      <c r="G28" s="37"/>
      <c r="H28" s="37"/>
      <c r="I28" s="37"/>
      <c r="J28" s="90"/>
      <c r="K28" s="12"/>
      <c r="M28" s="7"/>
    </row>
    <row r="29" spans="1:13" ht="11.25" customHeight="1">
      <c r="A29" s="23"/>
      <c r="B29" s="25"/>
      <c r="C29" s="19" t="s">
        <v>244</v>
      </c>
      <c r="D29" s="19"/>
      <c r="E29" s="20"/>
      <c r="F29" s="49"/>
      <c r="G29" s="37"/>
      <c r="H29" s="37"/>
      <c r="I29" s="37"/>
      <c r="J29" s="90"/>
      <c r="K29" s="12"/>
      <c r="M29" s="7"/>
    </row>
    <row r="30" spans="1:13" ht="11.25" customHeight="1">
      <c r="A30" s="23"/>
      <c r="B30" s="25"/>
      <c r="C30" s="19" t="s">
        <v>245</v>
      </c>
      <c r="D30" s="19"/>
      <c r="E30" s="20"/>
      <c r="F30" s="49"/>
      <c r="G30" s="37"/>
      <c r="H30" s="37"/>
      <c r="I30" s="37"/>
      <c r="J30" s="90"/>
      <c r="K30" s="12"/>
      <c r="M30" s="7"/>
    </row>
    <row r="31" spans="1:13" ht="11.25" customHeight="1">
      <c r="A31" s="23"/>
      <c r="B31" s="25"/>
      <c r="C31" s="890" t="s">
        <v>246</v>
      </c>
      <c r="D31" s="891"/>
      <c r="E31" s="20"/>
      <c r="F31" s="49">
        <v>245668</v>
      </c>
      <c r="G31" s="54" t="s">
        <v>8</v>
      </c>
      <c r="H31" s="90">
        <v>126</v>
      </c>
      <c r="I31" s="37">
        <v>245435</v>
      </c>
      <c r="J31" s="90">
        <v>107</v>
      </c>
      <c r="K31" s="12"/>
      <c r="L31" s="7"/>
      <c r="M31" s="7"/>
    </row>
    <row r="32" spans="1:13" ht="10.5" customHeight="1">
      <c r="A32" s="23"/>
      <c r="B32" s="25"/>
      <c r="C32" s="19"/>
      <c r="D32" s="19"/>
      <c r="E32" s="19"/>
      <c r="F32" s="49"/>
      <c r="G32" s="37"/>
      <c r="H32" s="37"/>
      <c r="I32" s="37"/>
      <c r="J32" s="90"/>
      <c r="K32" s="12"/>
      <c r="M32" s="7"/>
    </row>
    <row r="33" spans="1:13" ht="11.25" customHeight="1">
      <c r="A33" s="23" t="s">
        <v>25</v>
      </c>
      <c r="B33" s="25"/>
      <c r="C33" s="19" t="s">
        <v>143</v>
      </c>
      <c r="D33" s="19"/>
      <c r="E33" s="19"/>
      <c r="F33" s="49"/>
      <c r="G33" s="37"/>
      <c r="H33" s="37"/>
      <c r="I33" s="37"/>
      <c r="J33" s="90"/>
      <c r="K33" s="12"/>
      <c r="M33" s="7"/>
    </row>
    <row r="34" spans="1:13" ht="11.25" customHeight="1">
      <c r="A34" s="23"/>
      <c r="B34" s="25"/>
      <c r="C34" s="890" t="s">
        <v>187</v>
      </c>
      <c r="D34" s="891"/>
      <c r="E34" s="20"/>
      <c r="F34" s="49">
        <v>1238602</v>
      </c>
      <c r="G34" s="115" t="s">
        <v>494</v>
      </c>
      <c r="H34" s="90">
        <v>612</v>
      </c>
      <c r="I34" s="115" t="s">
        <v>494</v>
      </c>
      <c r="J34" s="90">
        <v>1236988</v>
      </c>
      <c r="K34" s="12"/>
      <c r="M34" s="29"/>
    </row>
    <row r="35" spans="1:13" ht="7.5" customHeight="1">
      <c r="A35" s="23"/>
      <c r="B35" s="25"/>
      <c r="C35" s="20"/>
      <c r="D35" s="20"/>
      <c r="E35" s="20"/>
      <c r="F35" s="49"/>
      <c r="G35" s="37"/>
      <c r="H35" s="37"/>
      <c r="I35" s="37"/>
      <c r="J35" s="90"/>
      <c r="K35" s="12"/>
      <c r="M35" s="7"/>
    </row>
    <row r="36" spans="1:13" ht="11.25" customHeight="1">
      <c r="A36" s="23" t="s">
        <v>57</v>
      </c>
      <c r="B36" s="25"/>
      <c r="C36" s="19" t="s">
        <v>239</v>
      </c>
      <c r="D36" s="20"/>
      <c r="E36" s="20"/>
      <c r="F36" s="49"/>
      <c r="G36" s="37"/>
      <c r="H36" s="37"/>
      <c r="I36" s="37"/>
      <c r="J36" s="90"/>
      <c r="K36" s="12"/>
      <c r="M36" s="7"/>
    </row>
    <row r="37" spans="1:13" ht="11.25" customHeight="1">
      <c r="A37" s="23"/>
      <c r="B37" s="25"/>
      <c r="C37" s="890" t="s">
        <v>247</v>
      </c>
      <c r="D37" s="891"/>
      <c r="E37" s="20"/>
      <c r="F37" s="49">
        <v>636911</v>
      </c>
      <c r="G37" s="54" t="s">
        <v>8</v>
      </c>
      <c r="H37" s="115" t="s">
        <v>494</v>
      </c>
      <c r="I37" s="54" t="s">
        <v>8</v>
      </c>
      <c r="J37" s="115" t="s">
        <v>494</v>
      </c>
      <c r="K37" s="12"/>
      <c r="L37" s="7"/>
      <c r="M37" s="7"/>
    </row>
    <row r="38" spans="1:13" ht="7.5" customHeight="1">
      <c r="A38" s="23"/>
      <c r="B38" s="25"/>
      <c r="C38" s="20"/>
      <c r="D38" s="20"/>
      <c r="E38" s="20"/>
      <c r="F38" s="49"/>
      <c r="G38" s="37"/>
      <c r="H38" s="37"/>
      <c r="I38" s="37"/>
      <c r="J38" s="90"/>
      <c r="K38" s="12"/>
      <c r="M38" s="7"/>
    </row>
    <row r="39" spans="1:13" ht="11.25" customHeight="1">
      <c r="A39" s="23" t="s">
        <v>60</v>
      </c>
      <c r="B39" s="25"/>
      <c r="C39" s="19" t="s">
        <v>248</v>
      </c>
      <c r="D39" s="19"/>
      <c r="E39" s="20"/>
      <c r="F39" s="49"/>
      <c r="G39" s="37"/>
      <c r="H39" s="37"/>
      <c r="I39" s="37"/>
      <c r="J39" s="90"/>
      <c r="K39" s="12"/>
      <c r="M39" s="7"/>
    </row>
    <row r="40" spans="1:13" ht="11.25" customHeight="1">
      <c r="A40" s="23"/>
      <c r="B40" s="25"/>
      <c r="C40" s="890" t="s">
        <v>249</v>
      </c>
      <c r="D40" s="891"/>
      <c r="E40" s="20"/>
      <c r="F40" s="49">
        <v>601663</v>
      </c>
      <c r="G40" s="115" t="s">
        <v>494</v>
      </c>
      <c r="H40" s="115" t="s">
        <v>494</v>
      </c>
      <c r="I40" s="90">
        <v>478</v>
      </c>
      <c r="J40" s="90">
        <v>600142</v>
      </c>
      <c r="K40" s="16"/>
      <c r="M40" s="7"/>
    </row>
    <row r="41" spans="1:13" ht="7.5" customHeight="1">
      <c r="A41" s="23"/>
      <c r="B41" s="25"/>
      <c r="C41" s="19"/>
      <c r="D41" s="18"/>
      <c r="E41" s="18"/>
      <c r="F41" s="49"/>
      <c r="G41" s="37"/>
      <c r="H41" s="37"/>
      <c r="I41" s="37"/>
      <c r="J41" s="90"/>
      <c r="K41" s="12"/>
      <c r="M41" s="7"/>
    </row>
    <row r="42" spans="1:13" ht="11.25" customHeight="1">
      <c r="A42" s="23" t="s">
        <v>26</v>
      </c>
      <c r="B42" s="25"/>
      <c r="C42" s="890" t="s">
        <v>144</v>
      </c>
      <c r="D42" s="891"/>
      <c r="E42" s="20"/>
      <c r="F42" s="49">
        <v>117019</v>
      </c>
      <c r="G42" s="54" t="s">
        <v>8</v>
      </c>
      <c r="H42" s="115" t="s">
        <v>494</v>
      </c>
      <c r="I42" s="115" t="s">
        <v>494</v>
      </c>
      <c r="J42" s="90">
        <v>25780</v>
      </c>
      <c r="K42" s="16"/>
      <c r="M42" s="7"/>
    </row>
    <row r="43" spans="1:13" ht="7.5" customHeight="1">
      <c r="A43" s="23"/>
      <c r="B43" s="25"/>
      <c r="C43" s="19"/>
      <c r="D43" s="19"/>
      <c r="E43" s="19"/>
      <c r="F43" s="49"/>
      <c r="G43" s="37"/>
      <c r="H43" s="37"/>
      <c r="I43" s="37"/>
      <c r="J43" s="90"/>
      <c r="K43" s="12"/>
      <c r="M43" s="7"/>
    </row>
    <row r="44" spans="1:13" ht="11.25" customHeight="1">
      <c r="A44" s="23" t="s">
        <v>27</v>
      </c>
      <c r="B44" s="25"/>
      <c r="C44" s="19" t="s">
        <v>145</v>
      </c>
      <c r="D44" s="21"/>
      <c r="E44" s="21"/>
      <c r="F44" s="49"/>
      <c r="G44" s="37"/>
      <c r="H44" s="37"/>
      <c r="I44" s="37"/>
      <c r="J44" s="90"/>
      <c r="K44" s="12"/>
      <c r="M44" s="7"/>
    </row>
    <row r="45" spans="1:13" ht="11.25" customHeight="1">
      <c r="A45" s="23"/>
      <c r="B45" s="25"/>
      <c r="C45" s="890" t="s">
        <v>188</v>
      </c>
      <c r="D45" s="891"/>
      <c r="E45" s="20"/>
      <c r="F45" s="49">
        <v>6002</v>
      </c>
      <c r="G45" s="115" t="s">
        <v>494</v>
      </c>
      <c r="H45" s="37">
        <v>4240</v>
      </c>
      <c r="I45" s="54" t="s">
        <v>8</v>
      </c>
      <c r="J45" s="115" t="s">
        <v>494</v>
      </c>
      <c r="K45" s="12"/>
      <c r="M45" s="7"/>
    </row>
    <row r="46" spans="1:13" ht="7.5" customHeight="1">
      <c r="A46" s="23"/>
      <c r="B46" s="25"/>
      <c r="C46" s="19"/>
      <c r="D46" s="19"/>
      <c r="E46" s="19"/>
      <c r="F46" s="49"/>
      <c r="G46" s="37"/>
      <c r="H46" s="37"/>
      <c r="I46" s="37"/>
      <c r="J46" s="90"/>
      <c r="K46" s="12"/>
      <c r="M46" s="7"/>
    </row>
    <row r="47" spans="1:13" ht="11.25" customHeight="1">
      <c r="A47" s="23" t="s">
        <v>28</v>
      </c>
      <c r="B47" s="25"/>
      <c r="C47" s="890" t="s">
        <v>29</v>
      </c>
      <c r="D47" s="891"/>
      <c r="E47" s="20"/>
      <c r="F47" s="49">
        <v>126874</v>
      </c>
      <c r="G47" s="90">
        <v>2415</v>
      </c>
      <c r="H47" s="90">
        <v>13768</v>
      </c>
      <c r="I47" s="54" t="s">
        <v>8</v>
      </c>
      <c r="J47" s="90">
        <v>110691</v>
      </c>
      <c r="K47" s="12"/>
      <c r="L47" s="7"/>
      <c r="M47" s="7"/>
    </row>
    <row r="48" spans="1:13" ht="7.5" customHeight="1">
      <c r="A48" s="23"/>
      <c r="B48" s="25"/>
      <c r="C48" s="19"/>
      <c r="D48" s="19"/>
      <c r="E48" s="19"/>
      <c r="F48" s="49"/>
      <c r="G48" s="37"/>
      <c r="H48" s="37"/>
      <c r="I48" s="37"/>
      <c r="J48" s="90"/>
      <c r="K48" s="12"/>
      <c r="M48" s="7"/>
    </row>
    <row r="49" spans="1:13" ht="11.25" customHeight="1">
      <c r="A49" s="23" t="s">
        <v>30</v>
      </c>
      <c r="B49" s="25"/>
      <c r="C49" s="890" t="s">
        <v>31</v>
      </c>
      <c r="D49" s="891"/>
      <c r="E49" s="20"/>
      <c r="F49" s="49">
        <v>345861</v>
      </c>
      <c r="G49" s="115" t="s">
        <v>494</v>
      </c>
      <c r="H49" s="37">
        <v>111175</v>
      </c>
      <c r="I49" s="115" t="s">
        <v>494</v>
      </c>
      <c r="J49" s="90">
        <v>227187</v>
      </c>
      <c r="K49" s="12"/>
      <c r="M49" s="7"/>
    </row>
    <row r="50" spans="1:13" ht="7.5" customHeight="1">
      <c r="A50" s="23"/>
      <c r="B50" s="25"/>
      <c r="C50" s="19"/>
      <c r="D50" s="19"/>
      <c r="E50" s="19"/>
      <c r="F50" s="49"/>
      <c r="G50" s="37"/>
      <c r="H50" s="37"/>
      <c r="I50" s="37"/>
      <c r="J50" s="90"/>
      <c r="K50" s="12"/>
      <c r="M50" s="7"/>
    </row>
    <row r="51" spans="1:13" ht="11.25" customHeight="1">
      <c r="A51" s="23" t="s">
        <v>32</v>
      </c>
      <c r="B51" s="25"/>
      <c r="C51" s="19" t="s">
        <v>258</v>
      </c>
      <c r="D51" s="19"/>
      <c r="E51" s="21"/>
      <c r="F51" s="49"/>
      <c r="G51" s="37"/>
      <c r="H51" s="37"/>
      <c r="I51" s="37"/>
      <c r="J51" s="90"/>
      <c r="K51" s="12"/>
      <c r="M51" s="7"/>
    </row>
    <row r="52" spans="1:13" ht="11.25" customHeight="1">
      <c r="A52" s="23"/>
      <c r="B52" s="25"/>
      <c r="C52" s="19" t="s">
        <v>219</v>
      </c>
      <c r="D52" s="19"/>
      <c r="E52" s="21"/>
      <c r="F52" s="49"/>
      <c r="G52" s="37"/>
      <c r="H52" s="37"/>
      <c r="I52" s="37"/>
      <c r="J52" s="90"/>
      <c r="K52" s="12"/>
      <c r="M52" s="7"/>
    </row>
    <row r="53" spans="1:13" ht="11.25" customHeight="1">
      <c r="A53" s="23"/>
      <c r="B53" s="25"/>
      <c r="C53" s="890" t="s">
        <v>189</v>
      </c>
      <c r="D53" s="891"/>
      <c r="E53" s="20"/>
      <c r="F53" s="49">
        <v>51614</v>
      </c>
      <c r="G53" s="37">
        <v>349</v>
      </c>
      <c r="H53" s="37">
        <v>21705</v>
      </c>
      <c r="I53" s="54" t="s">
        <v>8</v>
      </c>
      <c r="J53" s="90">
        <v>29560</v>
      </c>
      <c r="K53" s="12"/>
      <c r="M53" s="7"/>
    </row>
    <row r="54" spans="1:13" ht="7.5" customHeight="1">
      <c r="A54" s="23"/>
      <c r="B54" s="25"/>
      <c r="C54" s="19"/>
      <c r="D54" s="19"/>
      <c r="E54" s="19"/>
      <c r="F54" s="49"/>
      <c r="G54" s="37"/>
      <c r="H54" s="37"/>
      <c r="I54" s="37"/>
      <c r="J54" s="90"/>
      <c r="K54" s="12"/>
      <c r="M54" s="7"/>
    </row>
    <row r="55" spans="1:13" ht="11.25" customHeight="1">
      <c r="A55" s="23" t="s">
        <v>33</v>
      </c>
      <c r="B55" s="25"/>
      <c r="C55" s="890" t="s">
        <v>222</v>
      </c>
      <c r="D55" s="891"/>
      <c r="E55" s="20"/>
      <c r="F55" s="49">
        <v>4810</v>
      </c>
      <c r="G55" s="54" t="s">
        <v>8</v>
      </c>
      <c r="H55" s="117">
        <v>1577</v>
      </c>
      <c r="I55" s="54" t="s">
        <v>8</v>
      </c>
      <c r="J55" s="90">
        <v>3233</v>
      </c>
      <c r="K55" s="12"/>
      <c r="M55" s="7"/>
    </row>
    <row r="56" spans="1:13" ht="7.5" customHeight="1">
      <c r="A56" s="23"/>
      <c r="B56" s="25"/>
      <c r="C56" s="19"/>
      <c r="D56" s="21"/>
      <c r="E56" s="21"/>
      <c r="F56" s="49"/>
      <c r="G56" s="37"/>
      <c r="H56" s="118"/>
      <c r="I56" s="37"/>
      <c r="J56" s="90"/>
      <c r="K56" s="12"/>
      <c r="M56" s="7"/>
    </row>
    <row r="57" spans="1:13" ht="11.25" customHeight="1">
      <c r="A57" s="23" t="s">
        <v>34</v>
      </c>
      <c r="B57" s="25"/>
      <c r="C57" s="890" t="s">
        <v>147</v>
      </c>
      <c r="D57" s="891"/>
      <c r="E57" s="20"/>
      <c r="F57" s="49">
        <v>640447</v>
      </c>
      <c r="G57" s="37">
        <v>119069</v>
      </c>
      <c r="H57" s="117">
        <v>2087</v>
      </c>
      <c r="I57" s="117">
        <v>2699</v>
      </c>
      <c r="J57" s="90">
        <v>516592</v>
      </c>
      <c r="K57" s="16"/>
      <c r="M57" s="7"/>
    </row>
    <row r="58" spans="1:13" ht="7.5" customHeight="1">
      <c r="A58" s="23"/>
      <c r="B58" s="25"/>
      <c r="C58" s="20"/>
      <c r="D58" s="20"/>
      <c r="E58" s="20"/>
      <c r="F58" s="49"/>
      <c r="G58" s="37"/>
      <c r="H58" s="118"/>
      <c r="I58" s="118"/>
      <c r="J58" s="90"/>
      <c r="K58" s="12"/>
      <c r="M58" s="7"/>
    </row>
    <row r="59" spans="1:13" ht="11.25" customHeight="1">
      <c r="A59" s="23" t="s">
        <v>58</v>
      </c>
      <c r="B59" s="25"/>
      <c r="C59" s="19" t="s">
        <v>250</v>
      </c>
      <c r="D59" s="20"/>
      <c r="E59" s="20"/>
      <c r="F59" s="49"/>
      <c r="G59" s="37"/>
      <c r="H59" s="118"/>
      <c r="I59" s="118"/>
      <c r="J59" s="90"/>
      <c r="K59" s="12"/>
      <c r="M59" s="7"/>
    </row>
    <row r="60" spans="1:13" ht="11.25" customHeight="1">
      <c r="A60" s="23"/>
      <c r="B60" s="25"/>
      <c r="C60" s="890" t="s">
        <v>251</v>
      </c>
      <c r="D60" s="891"/>
      <c r="E60" s="20"/>
      <c r="F60" s="49">
        <v>62625</v>
      </c>
      <c r="G60" s="37">
        <v>9902</v>
      </c>
      <c r="H60" s="117">
        <v>1827</v>
      </c>
      <c r="I60" s="117">
        <v>2699</v>
      </c>
      <c r="J60" s="90">
        <v>48197</v>
      </c>
      <c r="K60" s="12"/>
      <c r="M60" s="7"/>
    </row>
    <row r="61" spans="1:13" ht="7.5" customHeight="1">
      <c r="A61" s="23"/>
      <c r="B61" s="25"/>
      <c r="C61" s="20"/>
      <c r="D61" s="20"/>
      <c r="E61" s="20"/>
      <c r="F61" s="49"/>
      <c r="G61" s="37"/>
      <c r="H61" s="118"/>
      <c r="I61" s="37"/>
      <c r="J61" s="90"/>
      <c r="K61" s="12"/>
      <c r="M61" s="7"/>
    </row>
    <row r="62" spans="1:13" ht="11.25" customHeight="1">
      <c r="A62" s="23" t="s">
        <v>59</v>
      </c>
      <c r="B62" s="25"/>
      <c r="C62" s="890" t="s">
        <v>252</v>
      </c>
      <c r="D62" s="891"/>
      <c r="E62" s="20"/>
      <c r="F62" s="49">
        <v>95445</v>
      </c>
      <c r="G62" s="37">
        <v>72392</v>
      </c>
      <c r="H62" s="115" t="s">
        <v>494</v>
      </c>
      <c r="I62" s="54" t="s">
        <v>8</v>
      </c>
      <c r="J62" s="115" t="s">
        <v>494</v>
      </c>
      <c r="K62" s="119"/>
      <c r="M62" s="7"/>
    </row>
    <row r="63" spans="1:13" ht="7.5" customHeight="1">
      <c r="A63" s="23"/>
      <c r="B63" s="25"/>
      <c r="C63" s="20"/>
      <c r="D63" s="20"/>
      <c r="E63" s="20"/>
      <c r="F63" s="49"/>
      <c r="G63" s="37"/>
      <c r="H63" s="37"/>
      <c r="I63" s="37"/>
      <c r="J63" s="90"/>
      <c r="K63" s="12"/>
      <c r="M63" s="7"/>
    </row>
    <row r="64" spans="1:13" ht="11.25" customHeight="1">
      <c r="A64" s="23" t="s">
        <v>35</v>
      </c>
      <c r="B64" s="25"/>
      <c r="C64" s="19" t="s">
        <v>148</v>
      </c>
      <c r="D64" s="19"/>
      <c r="E64" s="19"/>
      <c r="F64" s="49"/>
      <c r="G64" s="37"/>
      <c r="H64" s="37"/>
      <c r="I64" s="37"/>
      <c r="J64" s="90"/>
      <c r="K64" s="12"/>
      <c r="M64" s="7"/>
    </row>
    <row r="65" spans="1:13" ht="11.25" customHeight="1">
      <c r="A65" s="23"/>
      <c r="B65" s="25"/>
      <c r="C65" s="19" t="s">
        <v>190</v>
      </c>
      <c r="D65" s="21"/>
      <c r="E65" s="21"/>
      <c r="F65" s="49"/>
      <c r="G65" s="37"/>
      <c r="H65" s="37"/>
      <c r="I65" s="37"/>
      <c r="J65" s="90"/>
      <c r="K65" s="12"/>
      <c r="M65" s="7"/>
    </row>
    <row r="66" spans="1:13" s="10" customFormat="1" ht="11.25" customHeight="1">
      <c r="A66" s="23"/>
      <c r="B66" s="25"/>
      <c r="C66" s="890" t="s">
        <v>191</v>
      </c>
      <c r="D66" s="891"/>
      <c r="E66" s="20"/>
      <c r="F66" s="49">
        <v>976718</v>
      </c>
      <c r="G66" s="90">
        <v>1858</v>
      </c>
      <c r="H66" s="117">
        <v>9222</v>
      </c>
      <c r="I66" s="54" t="s">
        <v>8</v>
      </c>
      <c r="J66" s="90">
        <v>965638</v>
      </c>
      <c r="K66" s="14"/>
      <c r="M66" s="11"/>
    </row>
    <row r="67" spans="1:13" ht="7.5" customHeight="1">
      <c r="A67" s="23"/>
      <c r="B67" s="25"/>
      <c r="C67" s="21"/>
      <c r="D67" s="21"/>
      <c r="E67" s="21"/>
      <c r="F67" s="49"/>
      <c r="G67" s="37"/>
      <c r="H67" s="37"/>
      <c r="I67" s="37"/>
      <c r="J67" s="90"/>
      <c r="K67" s="12"/>
      <c r="M67" s="7"/>
    </row>
    <row r="68" spans="1:13" ht="11.25" customHeight="1">
      <c r="A68" s="23" t="s">
        <v>36</v>
      </c>
      <c r="B68" s="25"/>
      <c r="C68" s="19" t="s">
        <v>54</v>
      </c>
      <c r="D68" s="19"/>
      <c r="E68" s="19"/>
      <c r="F68" s="49"/>
      <c r="G68" s="37"/>
      <c r="H68" s="37"/>
      <c r="I68" s="37"/>
      <c r="J68" s="90"/>
      <c r="K68" s="12"/>
      <c r="M68" s="7"/>
    </row>
    <row r="69" spans="1:13" ht="11.25" customHeight="1">
      <c r="A69" s="23"/>
      <c r="B69" s="25"/>
      <c r="C69" s="19" t="s">
        <v>192</v>
      </c>
      <c r="D69" s="19"/>
      <c r="E69" s="19"/>
      <c r="F69" s="49"/>
      <c r="G69" s="37"/>
      <c r="H69" s="37"/>
      <c r="I69" s="37"/>
      <c r="J69" s="90"/>
      <c r="K69" s="12"/>
      <c r="M69" s="7"/>
    </row>
    <row r="70" spans="1:13" ht="11.25" customHeight="1">
      <c r="A70" s="23"/>
      <c r="B70" s="25"/>
      <c r="C70" s="903" t="s">
        <v>149</v>
      </c>
      <c r="D70" s="904"/>
      <c r="E70" s="20"/>
      <c r="F70" s="49">
        <v>349712</v>
      </c>
      <c r="G70" s="37">
        <v>7334</v>
      </c>
      <c r="H70" s="115" t="s">
        <v>494</v>
      </c>
      <c r="I70" s="115" t="s">
        <v>494</v>
      </c>
      <c r="J70" s="90">
        <v>336508</v>
      </c>
      <c r="K70" s="12"/>
      <c r="M70" s="7"/>
    </row>
    <row r="71" spans="1:13" ht="7.5" customHeight="1">
      <c r="A71" s="23"/>
      <c r="B71" s="25"/>
      <c r="C71" s="19"/>
      <c r="D71" s="19"/>
      <c r="E71" s="25"/>
      <c r="F71" s="37"/>
      <c r="G71" s="37"/>
      <c r="H71" s="16"/>
      <c r="I71" s="16"/>
      <c r="J71" s="90"/>
      <c r="K71" s="12"/>
      <c r="M71" s="7"/>
    </row>
    <row r="72" spans="1:13" ht="11.25" customHeight="1">
      <c r="A72" s="23" t="s">
        <v>168</v>
      </c>
      <c r="B72" s="28"/>
      <c r="C72" s="890" t="s">
        <v>169</v>
      </c>
      <c r="D72" s="891"/>
      <c r="E72" s="27"/>
      <c r="F72" s="49">
        <v>158270</v>
      </c>
      <c r="G72" s="115" t="s">
        <v>494</v>
      </c>
      <c r="H72" s="115" t="s">
        <v>494</v>
      </c>
      <c r="I72" s="54" t="s">
        <v>8</v>
      </c>
      <c r="J72" s="90">
        <v>155338</v>
      </c>
      <c r="K72" s="17"/>
      <c r="M72" s="7"/>
    </row>
    <row r="73" spans="1:10" ht="11.25" customHeight="1">
      <c r="A73" s="2" t="s">
        <v>7</v>
      </c>
      <c r="F73" s="53"/>
      <c r="G73" s="53"/>
      <c r="H73" s="53"/>
      <c r="I73" s="53"/>
      <c r="J73" s="53"/>
    </row>
    <row r="74" spans="1:10" ht="14.25" customHeight="1">
      <c r="A74" s="902" t="s">
        <v>488</v>
      </c>
      <c r="B74" s="902"/>
      <c r="C74" s="902"/>
      <c r="D74" s="902"/>
      <c r="E74" s="902"/>
      <c r="F74" s="902"/>
      <c r="G74" s="902"/>
      <c r="H74" s="902"/>
      <c r="I74" s="902"/>
      <c r="J74" s="902"/>
    </row>
    <row r="75" spans="1:10" ht="16.5" customHeight="1">
      <c r="A75" s="902"/>
      <c r="B75" s="902"/>
      <c r="C75" s="902"/>
      <c r="D75" s="902"/>
      <c r="E75" s="902"/>
      <c r="F75" s="902"/>
      <c r="G75" s="902"/>
      <c r="H75" s="902"/>
      <c r="I75" s="902"/>
      <c r="J75" s="902"/>
    </row>
    <row r="76" spans="1:10" ht="15" customHeight="1">
      <c r="A76" s="902"/>
      <c r="B76" s="902"/>
      <c r="C76" s="902"/>
      <c r="D76" s="902"/>
      <c r="E76" s="902"/>
      <c r="F76" s="902"/>
      <c r="G76" s="902"/>
      <c r="H76" s="902"/>
      <c r="I76" s="902"/>
      <c r="J76" s="902"/>
    </row>
    <row r="80" spans="6:8" ht="11.25">
      <c r="F80" s="12"/>
      <c r="G80" s="12"/>
      <c r="H80" s="10"/>
    </row>
  </sheetData>
  <sheetProtection/>
  <mergeCells count="33">
    <mergeCell ref="F5:F10"/>
    <mergeCell ref="C19:D19"/>
    <mergeCell ref="C42:D42"/>
    <mergeCell ref="C49:D49"/>
    <mergeCell ref="C55:D55"/>
    <mergeCell ref="C53:D53"/>
    <mergeCell ref="A74:J76"/>
    <mergeCell ref="C37:D37"/>
    <mergeCell ref="C60:D60"/>
    <mergeCell ref="C62:D62"/>
    <mergeCell ref="C47:D47"/>
    <mergeCell ref="C70:D70"/>
    <mergeCell ref="C57:D57"/>
    <mergeCell ref="A3:J3"/>
    <mergeCell ref="C22:D22"/>
    <mergeCell ref="C26:D26"/>
    <mergeCell ref="C40:D40"/>
    <mergeCell ref="C34:D34"/>
    <mergeCell ref="C31:D31"/>
    <mergeCell ref="F11:J11"/>
    <mergeCell ref="G5:J5"/>
    <mergeCell ref="G7:G10"/>
    <mergeCell ref="H7:H10"/>
    <mergeCell ref="G6:H6"/>
    <mergeCell ref="I6:J6"/>
    <mergeCell ref="A5:B11"/>
    <mergeCell ref="C45:D45"/>
    <mergeCell ref="C66:D66"/>
    <mergeCell ref="C72:D72"/>
    <mergeCell ref="I7:I10"/>
    <mergeCell ref="J7:J10"/>
    <mergeCell ref="C15:D15"/>
    <mergeCell ref="C5:E11"/>
  </mergeCells>
  <printOptions/>
  <pageMargins left="0.7874015748031497" right="0.6" top="0.984251968503937" bottom="0.984251968503937" header="0.5118110236220472" footer="0.5118110236220472"/>
  <pageSetup horizontalDpi="600" verticalDpi="600" orientation="portrait" paperSize="9" scale="86" r:id="rId3"/>
  <headerFooter alignWithMargins="0">
    <oddHeader>&amp;L&amp;"Arial,Kursiv"&amp;9 &amp;U1 Abfallentsorgung&amp;R&amp;"Arial,Kursiv"&amp;9&amp;UAbfallwirtschaft in Bayern 2016</oddHeader>
    <oddFooter xml:space="preserve">&amp;C&amp;11 25 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1">
      <selection activeCell="A76" sqref="A76"/>
    </sheetView>
  </sheetViews>
  <sheetFormatPr defaultColWidth="11.421875" defaultRowHeight="12.75"/>
  <cols>
    <col min="1" max="1" width="5.7109375" style="2" customWidth="1"/>
    <col min="2" max="2" width="37.00390625" style="2" customWidth="1"/>
    <col min="3" max="3" width="1.1484375" style="2" customWidth="1"/>
    <col min="4" max="4" width="6.421875" style="2" customWidth="1"/>
    <col min="5" max="5" width="10.7109375" style="2" customWidth="1"/>
    <col min="6" max="6" width="10.00390625" style="2" customWidth="1"/>
    <col min="7" max="7" width="7.8515625" style="2" customWidth="1"/>
    <col min="8" max="8" width="8.57421875" style="2" customWidth="1"/>
    <col min="9" max="9" width="8.140625" style="2" customWidth="1"/>
    <col min="10" max="10" width="7.8515625" style="2" customWidth="1"/>
    <col min="11" max="11" width="7.7109375" style="2" customWidth="1"/>
    <col min="12" max="16384" width="11.421875" style="2" customWidth="1"/>
  </cols>
  <sheetData>
    <row r="3" spans="1:11" s="62" customFormat="1" ht="12.75">
      <c r="A3" s="873" t="s">
        <v>544</v>
      </c>
      <c r="B3" s="873"/>
      <c r="C3" s="873"/>
      <c r="D3" s="873"/>
      <c r="E3" s="873"/>
      <c r="F3" s="873"/>
      <c r="G3" s="873"/>
      <c r="H3" s="873"/>
      <c r="I3" s="873"/>
      <c r="J3" s="873"/>
      <c r="K3" s="58"/>
    </row>
    <row r="4" spans="1:11" s="62" customFormat="1" ht="12.75">
      <c r="A4" s="873" t="s">
        <v>324</v>
      </c>
      <c r="B4" s="873"/>
      <c r="C4" s="873"/>
      <c r="D4" s="873"/>
      <c r="E4" s="873"/>
      <c r="F4" s="873"/>
      <c r="G4" s="873"/>
      <c r="H4" s="873"/>
      <c r="I4" s="873"/>
      <c r="J4" s="873"/>
      <c r="K4" s="58"/>
    </row>
    <row r="5" ht="11.25" customHeight="1"/>
    <row r="6" spans="1:11" ht="11.25" customHeight="1">
      <c r="A6" s="885" t="s">
        <v>416</v>
      </c>
      <c r="B6" s="893" t="s">
        <v>37</v>
      </c>
      <c r="C6" s="894"/>
      <c r="D6" s="870" t="s">
        <v>507</v>
      </c>
      <c r="E6" s="870" t="s">
        <v>481</v>
      </c>
      <c r="F6" s="870" t="s">
        <v>545</v>
      </c>
      <c r="G6" s="909" t="s">
        <v>1</v>
      </c>
      <c r="H6" s="910"/>
      <c r="I6" s="910"/>
      <c r="J6" s="910"/>
      <c r="K6" s="36"/>
    </row>
    <row r="7" spans="1:12" ht="11.25" customHeight="1">
      <c r="A7" s="887"/>
      <c r="B7" s="896"/>
      <c r="C7" s="897"/>
      <c r="D7" s="871"/>
      <c r="E7" s="871"/>
      <c r="F7" s="871"/>
      <c r="G7" s="880" t="s">
        <v>417</v>
      </c>
      <c r="H7" s="912" t="s">
        <v>180</v>
      </c>
      <c r="I7" s="913"/>
      <c r="J7" s="913"/>
      <c r="K7" s="60"/>
      <c r="L7" s="77"/>
    </row>
    <row r="8" spans="1:12" ht="14.25" customHeight="1">
      <c r="A8" s="887"/>
      <c r="B8" s="896"/>
      <c r="C8" s="897"/>
      <c r="D8" s="871"/>
      <c r="E8" s="871"/>
      <c r="F8" s="871"/>
      <c r="G8" s="892"/>
      <c r="H8" s="870" t="s">
        <v>16</v>
      </c>
      <c r="I8" s="870" t="s">
        <v>17</v>
      </c>
      <c r="J8" s="884" t="s">
        <v>18</v>
      </c>
      <c r="K8" s="36"/>
      <c r="L8" s="77"/>
    </row>
    <row r="9" spans="1:16" ht="11.25">
      <c r="A9" s="887"/>
      <c r="B9" s="896"/>
      <c r="C9" s="897"/>
      <c r="D9" s="871"/>
      <c r="E9" s="871"/>
      <c r="F9" s="871"/>
      <c r="G9" s="892"/>
      <c r="H9" s="871"/>
      <c r="I9" s="871"/>
      <c r="J9" s="886"/>
      <c r="K9" s="36"/>
      <c r="L9" s="77"/>
      <c r="N9" s="36"/>
      <c r="O9" s="36"/>
      <c r="P9" s="36"/>
    </row>
    <row r="10" spans="1:16" ht="11.25">
      <c r="A10" s="887"/>
      <c r="B10" s="896"/>
      <c r="C10" s="897"/>
      <c r="D10" s="871"/>
      <c r="E10" s="871"/>
      <c r="F10" s="871"/>
      <c r="G10" s="892"/>
      <c r="H10" s="871"/>
      <c r="I10" s="871"/>
      <c r="J10" s="886"/>
      <c r="K10" s="61"/>
      <c r="N10" s="36"/>
      <c r="O10" s="36"/>
      <c r="P10" s="36"/>
    </row>
    <row r="11" spans="1:16" ht="10.5" customHeight="1">
      <c r="A11" s="887"/>
      <c r="B11" s="896"/>
      <c r="C11" s="897"/>
      <c r="D11" s="871"/>
      <c r="E11" s="871"/>
      <c r="F11" s="871"/>
      <c r="G11" s="892"/>
      <c r="H11" s="871"/>
      <c r="I11" s="871"/>
      <c r="J11" s="886"/>
      <c r="K11" s="275"/>
      <c r="N11" s="36"/>
      <c r="O11" s="36"/>
      <c r="P11" s="36"/>
    </row>
    <row r="12" spans="1:11" ht="10.5" customHeight="1">
      <c r="A12" s="887"/>
      <c r="B12" s="896"/>
      <c r="C12" s="897"/>
      <c r="D12" s="871"/>
      <c r="E12" s="871"/>
      <c r="F12" s="871"/>
      <c r="G12" s="892"/>
      <c r="H12" s="871"/>
      <c r="I12" s="871"/>
      <c r="J12" s="886"/>
      <c r="K12" s="13"/>
    </row>
    <row r="13" spans="1:11" ht="10.5" customHeight="1">
      <c r="A13" s="889"/>
      <c r="B13" s="899"/>
      <c r="C13" s="900"/>
      <c r="D13" s="63" t="s">
        <v>418</v>
      </c>
      <c r="E13" s="868" t="s">
        <v>3</v>
      </c>
      <c r="F13" s="869"/>
      <c r="G13" s="869"/>
      <c r="H13" s="869"/>
      <c r="I13" s="869"/>
      <c r="J13" s="869"/>
      <c r="K13" s="13"/>
    </row>
    <row r="14" spans="1:11" ht="10.5" customHeight="1">
      <c r="A14" s="74"/>
      <c r="B14" s="28"/>
      <c r="C14" s="28"/>
      <c r="D14" s="75"/>
      <c r="E14" s="75"/>
      <c r="F14" s="75"/>
      <c r="G14" s="8"/>
      <c r="H14" s="75"/>
      <c r="I14" s="75"/>
      <c r="J14" s="13"/>
      <c r="K14" s="13"/>
    </row>
    <row r="15" spans="1:11" ht="12.75" customHeight="1">
      <c r="A15" s="933" t="s">
        <v>419</v>
      </c>
      <c r="B15" s="933"/>
      <c r="C15" s="933"/>
      <c r="D15" s="933"/>
      <c r="E15" s="933"/>
      <c r="F15" s="933"/>
      <c r="G15" s="933"/>
      <c r="H15" s="933"/>
      <c r="I15" s="933"/>
      <c r="J15" s="933"/>
      <c r="K15" s="13"/>
    </row>
    <row r="16" spans="1:11" ht="6" customHeight="1">
      <c r="A16" s="76"/>
      <c r="B16" s="61"/>
      <c r="C16" s="61"/>
      <c r="D16" s="77"/>
      <c r="E16" s="77"/>
      <c r="F16" s="77"/>
      <c r="G16" s="77"/>
      <c r="H16" s="77"/>
      <c r="I16" s="77"/>
      <c r="K16" s="13"/>
    </row>
    <row r="17" spans="1:11" ht="10.5" customHeight="1">
      <c r="A17" s="78" t="s">
        <v>30</v>
      </c>
      <c r="B17" s="20" t="s">
        <v>31</v>
      </c>
      <c r="C17" s="20" t="s">
        <v>420</v>
      </c>
      <c r="D17" s="122">
        <v>14</v>
      </c>
      <c r="E17" s="90">
        <v>106286</v>
      </c>
      <c r="F17" s="90">
        <v>111175</v>
      </c>
      <c r="G17" s="90">
        <v>35299</v>
      </c>
      <c r="H17" s="90">
        <v>48212</v>
      </c>
      <c r="I17" s="90">
        <v>18580</v>
      </c>
      <c r="J17" s="90">
        <v>9084</v>
      </c>
      <c r="K17" s="13"/>
    </row>
    <row r="18" spans="1:11" ht="7.5" customHeight="1">
      <c r="A18" s="79"/>
      <c r="B18" s="19"/>
      <c r="C18" s="19"/>
      <c r="D18" s="49"/>
      <c r="E18" s="90"/>
      <c r="F18" s="90"/>
      <c r="G18" s="16"/>
      <c r="H18" s="17"/>
      <c r="I18" s="17"/>
      <c r="J18" s="16"/>
      <c r="K18" s="13"/>
    </row>
    <row r="19" spans="1:11" ht="10.5" customHeight="1">
      <c r="A19" s="78" t="s">
        <v>32</v>
      </c>
      <c r="B19" s="19" t="s">
        <v>258</v>
      </c>
      <c r="C19" s="19" t="s">
        <v>420</v>
      </c>
      <c r="D19" s="49"/>
      <c r="E19" s="90"/>
      <c r="F19" s="90"/>
      <c r="G19" s="16"/>
      <c r="H19" s="17"/>
      <c r="I19" s="17"/>
      <c r="J19" s="17"/>
      <c r="K19" s="13"/>
    </row>
    <row r="20" spans="1:11" ht="10.5" customHeight="1">
      <c r="A20" s="78"/>
      <c r="B20" s="19" t="s">
        <v>218</v>
      </c>
      <c r="C20" s="19" t="s">
        <v>420</v>
      </c>
      <c r="D20" s="49"/>
      <c r="E20" s="90"/>
      <c r="F20" s="90"/>
      <c r="G20" s="17"/>
      <c r="H20" s="17"/>
      <c r="I20" s="17"/>
      <c r="J20" s="16"/>
      <c r="K20" s="13"/>
    </row>
    <row r="21" spans="1:11" ht="10.5" customHeight="1">
      <c r="A21" s="78"/>
      <c r="B21" s="20" t="s">
        <v>207</v>
      </c>
      <c r="C21" s="20" t="s">
        <v>420</v>
      </c>
      <c r="D21" s="122">
        <v>9</v>
      </c>
      <c r="E21" s="90">
        <v>20794</v>
      </c>
      <c r="F21" s="90">
        <v>21705</v>
      </c>
      <c r="G21" s="90">
        <v>2398</v>
      </c>
      <c r="H21" s="90">
        <v>18008</v>
      </c>
      <c r="I21" s="90">
        <v>1256</v>
      </c>
      <c r="J21" s="17">
        <v>42</v>
      </c>
      <c r="K21" s="13"/>
    </row>
    <row r="22" spans="1:11" ht="7.5" customHeight="1">
      <c r="A22" s="79"/>
      <c r="B22" s="80"/>
      <c r="C22" s="80"/>
      <c r="D22" s="49"/>
      <c r="E22" s="90"/>
      <c r="F22" s="90"/>
      <c r="G22" s="16"/>
      <c r="H22" s="16"/>
      <c r="I22" s="17"/>
      <c r="J22" s="17"/>
      <c r="K22" s="13"/>
    </row>
    <row r="23" spans="1:11" ht="10.5" customHeight="1">
      <c r="A23" s="81">
        <v>14</v>
      </c>
      <c r="B23" s="19" t="s">
        <v>171</v>
      </c>
      <c r="C23" s="20"/>
      <c r="D23" s="49"/>
      <c r="E23" s="90"/>
      <c r="F23" s="90"/>
      <c r="G23" s="17"/>
      <c r="H23" s="17"/>
      <c r="I23" s="17"/>
      <c r="J23" s="16"/>
      <c r="K23" s="13"/>
    </row>
    <row r="24" spans="1:11" ht="10.5" customHeight="1">
      <c r="A24" s="81"/>
      <c r="B24" s="20" t="s">
        <v>208</v>
      </c>
      <c r="C24" s="20" t="s">
        <v>420</v>
      </c>
      <c r="D24" s="122">
        <v>5</v>
      </c>
      <c r="E24" s="90">
        <v>7419</v>
      </c>
      <c r="F24" s="90">
        <v>8768</v>
      </c>
      <c r="G24" s="90">
        <v>806</v>
      </c>
      <c r="H24" s="90">
        <v>5533</v>
      </c>
      <c r="I24" s="90">
        <v>410</v>
      </c>
      <c r="J24" s="90">
        <v>2019</v>
      </c>
      <c r="K24" s="13"/>
    </row>
    <row r="25" spans="1:11" ht="7.5" customHeight="1">
      <c r="A25" s="79"/>
      <c r="B25" s="80"/>
      <c r="C25" s="82"/>
      <c r="D25" s="49"/>
      <c r="E25" s="90"/>
      <c r="F25" s="90"/>
      <c r="G25" s="16"/>
      <c r="H25" s="16"/>
      <c r="I25" s="16"/>
      <c r="J25" s="16"/>
      <c r="K25" s="13"/>
    </row>
    <row r="26" spans="1:11" ht="10.5" customHeight="1">
      <c r="A26" s="78" t="s">
        <v>38</v>
      </c>
      <c r="B26" s="19" t="s">
        <v>150</v>
      </c>
      <c r="C26" s="19"/>
      <c r="D26" s="49"/>
      <c r="E26" s="90"/>
      <c r="F26" s="90"/>
      <c r="G26" s="17"/>
      <c r="H26" s="17"/>
      <c r="I26" s="17"/>
      <c r="J26" s="16"/>
      <c r="K26" s="13"/>
    </row>
    <row r="27" spans="1:11" ht="12.75" customHeight="1">
      <c r="A27" s="78"/>
      <c r="B27" s="20" t="s">
        <v>214</v>
      </c>
      <c r="C27" s="20" t="s">
        <v>420</v>
      </c>
      <c r="D27" s="122">
        <v>17</v>
      </c>
      <c r="E27" s="90">
        <v>64056</v>
      </c>
      <c r="F27" s="90">
        <v>54554</v>
      </c>
      <c r="G27" s="90">
        <v>3831</v>
      </c>
      <c r="H27" s="90">
        <v>45876</v>
      </c>
      <c r="I27" s="90">
        <v>4051</v>
      </c>
      <c r="J27" s="90">
        <v>797</v>
      </c>
      <c r="K27" s="13"/>
    </row>
    <row r="28" spans="1:11" ht="7.5" customHeight="1">
      <c r="A28" s="78"/>
      <c r="B28" s="20"/>
      <c r="C28" s="20"/>
      <c r="D28" s="49"/>
      <c r="E28" s="90"/>
      <c r="F28" s="90"/>
      <c r="G28" s="17"/>
      <c r="H28" s="17"/>
      <c r="I28" s="17"/>
      <c r="J28" s="17"/>
      <c r="K28" s="13"/>
    </row>
    <row r="29" spans="1:11" ht="12.75" customHeight="1">
      <c r="A29" s="78" t="s">
        <v>40</v>
      </c>
      <c r="B29" s="19" t="s">
        <v>152</v>
      </c>
      <c r="C29" s="19"/>
      <c r="D29" s="49"/>
      <c r="E29" s="90"/>
      <c r="F29" s="90"/>
      <c r="G29" s="17"/>
      <c r="H29" s="17"/>
      <c r="I29" s="17"/>
      <c r="J29" s="17"/>
      <c r="K29" s="13"/>
    </row>
    <row r="30" spans="1:11" ht="12.75" customHeight="1">
      <c r="A30" s="55"/>
      <c r="B30" s="59" t="s">
        <v>195</v>
      </c>
      <c r="C30" s="20" t="s">
        <v>420</v>
      </c>
      <c r="D30" s="49">
        <v>15</v>
      </c>
      <c r="E30" s="90">
        <v>85276</v>
      </c>
      <c r="F30" s="90">
        <v>44169</v>
      </c>
      <c r="G30" s="17">
        <v>9180</v>
      </c>
      <c r="H30" s="17">
        <v>33133</v>
      </c>
      <c r="I30" s="90">
        <v>1855</v>
      </c>
      <c r="J30" s="54" t="s">
        <v>8</v>
      </c>
      <c r="K30" s="13"/>
    </row>
    <row r="31" spans="1:11" ht="7.5" customHeight="1">
      <c r="A31" s="79"/>
      <c r="B31" s="80"/>
      <c r="C31" s="82"/>
      <c r="D31" s="49"/>
      <c r="E31" s="90"/>
      <c r="F31" s="90"/>
      <c r="G31" s="17"/>
      <c r="H31" s="17"/>
      <c r="I31" s="17"/>
      <c r="J31" s="16"/>
      <c r="K31" s="8"/>
    </row>
    <row r="32" spans="1:11" ht="10.5" customHeight="1">
      <c r="A32" s="78" t="s">
        <v>46</v>
      </c>
      <c r="B32" s="19" t="s">
        <v>47</v>
      </c>
      <c r="C32" s="19"/>
      <c r="D32" s="49"/>
      <c r="E32" s="90"/>
      <c r="F32" s="90"/>
      <c r="G32" s="17"/>
      <c r="H32" s="17"/>
      <c r="I32" s="17"/>
      <c r="J32" s="16"/>
      <c r="K32" s="13"/>
    </row>
    <row r="33" spans="1:11" ht="10.5" customHeight="1">
      <c r="A33" s="78"/>
      <c r="B33" s="19" t="s">
        <v>199</v>
      </c>
      <c r="C33" s="19"/>
      <c r="D33" s="49"/>
      <c r="E33" s="90"/>
      <c r="F33" s="90"/>
      <c r="G33" s="17"/>
      <c r="H33" s="17"/>
      <c r="I33" s="17"/>
      <c r="J33" s="17"/>
      <c r="K33" s="13"/>
    </row>
    <row r="34" spans="1:11" ht="10.5" customHeight="1">
      <c r="A34" s="78"/>
      <c r="B34" s="19" t="s">
        <v>200</v>
      </c>
      <c r="C34" s="19"/>
      <c r="D34" s="49"/>
      <c r="E34" s="90"/>
      <c r="F34" s="90"/>
      <c r="G34" s="17"/>
      <c r="H34" s="17"/>
      <c r="I34" s="17"/>
      <c r="J34" s="17"/>
      <c r="K34" s="13"/>
    </row>
    <row r="35" spans="1:11" ht="10.5" customHeight="1">
      <c r="A35" s="78"/>
      <c r="B35" s="20" t="s">
        <v>201</v>
      </c>
      <c r="C35" s="20" t="s">
        <v>420</v>
      </c>
      <c r="D35" s="49">
        <v>22</v>
      </c>
      <c r="E35" s="90">
        <v>851965</v>
      </c>
      <c r="F35" s="90">
        <v>686202</v>
      </c>
      <c r="G35" s="17">
        <v>112219</v>
      </c>
      <c r="H35" s="17">
        <v>470022</v>
      </c>
      <c r="I35" s="17">
        <v>34369</v>
      </c>
      <c r="J35" s="90">
        <v>69592</v>
      </c>
      <c r="K35" s="13"/>
    </row>
    <row r="36" spans="1:11" ht="7.5" customHeight="1">
      <c r="A36" s="78"/>
      <c r="B36" s="19"/>
      <c r="C36" s="18"/>
      <c r="D36" s="49"/>
      <c r="E36" s="90"/>
      <c r="F36" s="90"/>
      <c r="G36" s="17"/>
      <c r="H36" s="17"/>
      <c r="I36" s="17"/>
      <c r="J36" s="90"/>
      <c r="K36" s="13"/>
    </row>
    <row r="37" spans="1:11" ht="10.5" customHeight="1">
      <c r="A37" s="78" t="s">
        <v>49</v>
      </c>
      <c r="B37" s="19" t="s">
        <v>153</v>
      </c>
      <c r="C37" s="19"/>
      <c r="D37" s="49"/>
      <c r="E37" s="90"/>
      <c r="F37" s="90"/>
      <c r="G37" s="17"/>
      <c r="H37" s="17"/>
      <c r="I37" s="17"/>
      <c r="J37" s="90"/>
      <c r="K37" s="13"/>
    </row>
    <row r="38" spans="1:11" ht="10.5" customHeight="1">
      <c r="A38" s="78"/>
      <c r="B38" s="19" t="s">
        <v>221</v>
      </c>
      <c r="C38" s="19"/>
      <c r="D38" s="49"/>
      <c r="E38" s="90"/>
      <c r="F38" s="90"/>
      <c r="G38" s="17"/>
      <c r="H38" s="16"/>
      <c r="I38" s="16"/>
      <c r="J38" s="90"/>
      <c r="K38" s="13"/>
    </row>
    <row r="39" spans="1:11" ht="10.5" customHeight="1">
      <c r="A39" s="78"/>
      <c r="B39" s="19" t="s">
        <v>202</v>
      </c>
      <c r="C39" s="19"/>
      <c r="D39" s="49"/>
      <c r="E39" s="90"/>
      <c r="F39" s="90"/>
      <c r="G39" s="17"/>
      <c r="H39" s="17"/>
      <c r="I39" s="17"/>
      <c r="J39" s="90"/>
      <c r="K39" s="13"/>
    </row>
    <row r="40" spans="1:11" ht="10.5" customHeight="1">
      <c r="A40" s="81"/>
      <c r="B40" s="20" t="s">
        <v>203</v>
      </c>
      <c r="C40" s="20" t="s">
        <v>420</v>
      </c>
      <c r="D40" s="49">
        <v>18</v>
      </c>
      <c r="E40" s="90">
        <v>2637550</v>
      </c>
      <c r="F40" s="90">
        <v>2702084</v>
      </c>
      <c r="G40" s="17">
        <v>92273</v>
      </c>
      <c r="H40" s="17">
        <v>2525004</v>
      </c>
      <c r="I40" s="17">
        <v>75981</v>
      </c>
      <c r="J40" s="90">
        <v>8826</v>
      </c>
      <c r="K40" s="13"/>
    </row>
    <row r="41" spans="1:11" ht="7.5" customHeight="1">
      <c r="A41" s="74"/>
      <c r="B41" s="28"/>
      <c r="C41" s="19"/>
      <c r="D41" s="49"/>
      <c r="E41" s="90"/>
      <c r="F41" s="90"/>
      <c r="G41" s="16"/>
      <c r="H41" s="17"/>
      <c r="I41" s="17"/>
      <c r="J41" s="16"/>
      <c r="K41" s="13"/>
    </row>
    <row r="42" spans="1:11" ht="10.5" customHeight="1">
      <c r="A42" s="83"/>
      <c r="B42" s="84" t="s">
        <v>19</v>
      </c>
      <c r="C42" s="85"/>
      <c r="D42" s="130">
        <v>35</v>
      </c>
      <c r="E42" s="149">
        <v>3886258</v>
      </c>
      <c r="F42" s="149">
        <v>3704331</v>
      </c>
      <c r="G42" s="163">
        <v>282243</v>
      </c>
      <c r="H42" s="163">
        <v>3191129</v>
      </c>
      <c r="I42" s="163">
        <v>139946</v>
      </c>
      <c r="J42" s="163">
        <v>91012</v>
      </c>
      <c r="K42" s="13"/>
    </row>
    <row r="43" spans="1:11" ht="11.25" customHeight="1">
      <c r="A43" s="86"/>
      <c r="B43" s="86"/>
      <c r="C43" s="8"/>
      <c r="D43" s="7"/>
      <c r="E43" s="7"/>
      <c r="F43" s="7"/>
      <c r="G43" s="7"/>
      <c r="H43" s="7"/>
      <c r="I43" s="7"/>
      <c r="K43" s="13"/>
    </row>
    <row r="44" spans="1:11" ht="10.5" customHeight="1">
      <c r="A44" s="934" t="s">
        <v>158</v>
      </c>
      <c r="B44" s="934"/>
      <c r="C44" s="934"/>
      <c r="D44" s="934"/>
      <c r="E44" s="934"/>
      <c r="F44" s="934"/>
      <c r="G44" s="934"/>
      <c r="H44" s="934"/>
      <c r="I44" s="934"/>
      <c r="J44" s="934"/>
      <c r="K44" s="13"/>
    </row>
    <row r="45" spans="1:11" ht="7.5" customHeight="1">
      <c r="A45" s="74"/>
      <c r="B45" s="80"/>
      <c r="C45" s="88"/>
      <c r="D45" s="75"/>
      <c r="E45" s="75"/>
      <c r="F45" s="75"/>
      <c r="G45" s="8"/>
      <c r="H45" s="75"/>
      <c r="I45" s="75"/>
      <c r="J45" s="13"/>
      <c r="K45" s="13"/>
    </row>
    <row r="46" spans="1:11" ht="10.5" customHeight="1">
      <c r="A46" s="78" t="s">
        <v>24</v>
      </c>
      <c r="B46" s="19" t="s">
        <v>142</v>
      </c>
      <c r="C46" s="19"/>
      <c r="D46" s="89"/>
      <c r="E46" s="75"/>
      <c r="F46" s="75"/>
      <c r="G46" s="8"/>
      <c r="H46" s="75"/>
      <c r="I46" s="75"/>
      <c r="J46" s="13"/>
      <c r="K46" s="13"/>
    </row>
    <row r="47" spans="1:11" ht="10.5" customHeight="1">
      <c r="A47" s="78"/>
      <c r="B47" s="19" t="s">
        <v>421</v>
      </c>
      <c r="C47" s="19"/>
      <c r="D47" s="89"/>
      <c r="E47" s="75"/>
      <c r="F47" s="75"/>
      <c r="G47" s="8"/>
      <c r="H47" s="75"/>
      <c r="I47" s="75"/>
      <c r="J47" s="13"/>
      <c r="K47" s="13"/>
    </row>
    <row r="48" spans="1:11" ht="10.5" customHeight="1">
      <c r="A48" s="78"/>
      <c r="B48" s="20" t="s">
        <v>422</v>
      </c>
      <c r="C48" s="20" t="s">
        <v>420</v>
      </c>
      <c r="D48" s="122">
        <v>38</v>
      </c>
      <c r="E48" s="90">
        <v>593800</v>
      </c>
      <c r="F48" s="90">
        <v>304984</v>
      </c>
      <c r="G48" s="90">
        <v>59853</v>
      </c>
      <c r="H48" s="90">
        <v>238759</v>
      </c>
      <c r="I48" s="90">
        <v>5362</v>
      </c>
      <c r="J48" s="17">
        <v>1010</v>
      </c>
      <c r="K48" s="13"/>
    </row>
    <row r="49" spans="1:11" ht="10.5" customHeight="1">
      <c r="A49" s="74"/>
      <c r="B49" s="91"/>
      <c r="C49" s="88"/>
      <c r="D49" s="276"/>
      <c r="E49" s="90"/>
      <c r="F49" s="90"/>
      <c r="G49" s="53"/>
      <c r="H49" s="277"/>
      <c r="I49" s="277"/>
      <c r="J49" s="90"/>
      <c r="K49" s="13"/>
    </row>
    <row r="50" spans="1:11" ht="10.5" customHeight="1">
      <c r="A50" s="78" t="s">
        <v>25</v>
      </c>
      <c r="B50" s="19" t="s">
        <v>143</v>
      </c>
      <c r="C50" s="19"/>
      <c r="D50" s="237"/>
      <c r="E50" s="90"/>
      <c r="F50" s="90"/>
      <c r="G50" s="244"/>
      <c r="H50" s="244"/>
      <c r="I50" s="244"/>
      <c r="J50" s="12"/>
      <c r="K50" s="13"/>
    </row>
    <row r="51" spans="1:11" ht="10.5" customHeight="1">
      <c r="A51" s="78"/>
      <c r="B51" s="20" t="s">
        <v>187</v>
      </c>
      <c r="C51" s="20" t="s">
        <v>420</v>
      </c>
      <c r="D51" s="122">
        <v>134</v>
      </c>
      <c r="E51" s="90">
        <v>1268453</v>
      </c>
      <c r="F51" s="90">
        <v>1196952</v>
      </c>
      <c r="G51" s="90">
        <v>697448</v>
      </c>
      <c r="H51" s="90">
        <v>435773</v>
      </c>
      <c r="I51" s="90">
        <v>32026</v>
      </c>
      <c r="J51" s="90">
        <v>31704</v>
      </c>
      <c r="K51" s="13"/>
    </row>
    <row r="52" spans="1:11" ht="10.5" customHeight="1">
      <c r="A52" s="78"/>
      <c r="B52" s="20"/>
      <c r="C52" s="20"/>
      <c r="D52" s="237"/>
      <c r="E52" s="90"/>
      <c r="F52" s="90"/>
      <c r="G52" s="244"/>
      <c r="H52" s="244"/>
      <c r="I52" s="156"/>
      <c r="J52" s="156"/>
      <c r="K52" s="13"/>
    </row>
    <row r="53" spans="1:11" ht="10.5" customHeight="1">
      <c r="A53" s="78" t="s">
        <v>34</v>
      </c>
      <c r="B53" s="20" t="s">
        <v>147</v>
      </c>
      <c r="C53" s="20" t="s">
        <v>420</v>
      </c>
      <c r="D53" s="122">
        <v>5</v>
      </c>
      <c r="E53" s="90">
        <v>89458</v>
      </c>
      <c r="F53" s="90">
        <v>68891</v>
      </c>
      <c r="G53" s="17">
        <v>44</v>
      </c>
      <c r="H53" s="90">
        <v>56236</v>
      </c>
      <c r="I53" s="90">
        <v>12611</v>
      </c>
      <c r="J53" s="54" t="s">
        <v>8</v>
      </c>
      <c r="K53" s="13"/>
    </row>
    <row r="54" spans="1:11" ht="10.5" customHeight="1">
      <c r="A54" s="92"/>
      <c r="B54" s="93"/>
      <c r="C54" s="19"/>
      <c r="D54" s="237"/>
      <c r="E54" s="90"/>
      <c r="F54" s="90"/>
      <c r="G54" s="244"/>
      <c r="H54" s="244"/>
      <c r="I54" s="156"/>
      <c r="J54" s="156"/>
      <c r="K54" s="13"/>
    </row>
    <row r="55" spans="1:11" ht="10.5" customHeight="1">
      <c r="A55" s="78" t="s">
        <v>38</v>
      </c>
      <c r="B55" s="19" t="s">
        <v>150</v>
      </c>
      <c r="C55" s="19"/>
      <c r="D55" s="237"/>
      <c r="E55" s="90"/>
      <c r="F55" s="90"/>
      <c r="G55" s="244"/>
      <c r="H55" s="244"/>
      <c r="I55" s="156"/>
      <c r="J55" s="156"/>
      <c r="K55" s="13"/>
    </row>
    <row r="56" spans="1:12" ht="10.5" customHeight="1">
      <c r="A56" s="78"/>
      <c r="B56" s="20" t="s">
        <v>214</v>
      </c>
      <c r="C56" s="20" t="s">
        <v>420</v>
      </c>
      <c r="D56" s="122">
        <v>11</v>
      </c>
      <c r="E56" s="90">
        <v>116208</v>
      </c>
      <c r="F56" s="90">
        <v>25363</v>
      </c>
      <c r="G56" s="90">
        <v>743</v>
      </c>
      <c r="H56" s="90">
        <v>21434</v>
      </c>
      <c r="I56" s="90">
        <v>2369</v>
      </c>
      <c r="J56" s="90">
        <v>817</v>
      </c>
      <c r="K56" s="13"/>
      <c r="L56" s="13"/>
    </row>
    <row r="57" spans="1:11" ht="10.5" customHeight="1">
      <c r="A57" s="79"/>
      <c r="B57" s="80"/>
      <c r="C57" s="82"/>
      <c r="D57" s="237"/>
      <c r="E57" s="90"/>
      <c r="F57" s="90"/>
      <c r="G57" s="244"/>
      <c r="H57" s="244"/>
      <c r="I57" s="244"/>
      <c r="J57" s="12"/>
      <c r="K57" s="13"/>
    </row>
    <row r="58" spans="1:11" ht="10.5" customHeight="1">
      <c r="A58" s="92" t="s">
        <v>39</v>
      </c>
      <c r="B58" s="59" t="s">
        <v>154</v>
      </c>
      <c r="C58" s="82" t="s">
        <v>420</v>
      </c>
      <c r="D58" s="122">
        <v>5</v>
      </c>
      <c r="E58" s="90">
        <v>66844</v>
      </c>
      <c r="F58" s="90">
        <v>62669</v>
      </c>
      <c r="G58" s="244">
        <v>1281</v>
      </c>
      <c r="H58" s="244">
        <v>41863</v>
      </c>
      <c r="I58" s="244">
        <v>16074</v>
      </c>
      <c r="J58" s="90">
        <v>3451</v>
      </c>
      <c r="K58" s="13"/>
    </row>
    <row r="59" spans="1:11" ht="10.5" customHeight="1">
      <c r="A59" s="79"/>
      <c r="B59" s="80"/>
      <c r="C59" s="82"/>
      <c r="D59" s="237"/>
      <c r="E59" s="90"/>
      <c r="F59" s="90"/>
      <c r="G59" s="244"/>
      <c r="H59" s="244"/>
      <c r="I59" s="244"/>
      <c r="J59" s="12"/>
      <c r="K59" s="13"/>
    </row>
    <row r="60" spans="1:11" ht="10.5" customHeight="1">
      <c r="A60" s="78" t="s">
        <v>40</v>
      </c>
      <c r="B60" s="19" t="s">
        <v>152</v>
      </c>
      <c r="C60" s="19"/>
      <c r="D60" s="237"/>
      <c r="E60" s="90"/>
      <c r="F60" s="90"/>
      <c r="G60" s="244"/>
      <c r="H60" s="244"/>
      <c r="I60" s="244"/>
      <c r="J60" s="12"/>
      <c r="K60" s="13"/>
    </row>
    <row r="61" spans="1:11" ht="10.5" customHeight="1">
      <c r="A61" s="55"/>
      <c r="B61" s="59" t="s">
        <v>195</v>
      </c>
      <c r="C61" s="20" t="s">
        <v>420</v>
      </c>
      <c r="D61" s="122">
        <v>7</v>
      </c>
      <c r="E61" s="90">
        <v>36087</v>
      </c>
      <c r="F61" s="90">
        <v>87943</v>
      </c>
      <c r="G61" s="90">
        <v>12</v>
      </c>
      <c r="H61" s="90">
        <v>52204</v>
      </c>
      <c r="I61" s="90">
        <v>6635</v>
      </c>
      <c r="J61" s="90">
        <v>29092</v>
      </c>
      <c r="K61" s="13"/>
    </row>
    <row r="62" spans="1:11" ht="10.5" customHeight="1">
      <c r="A62" s="78"/>
      <c r="B62" s="19"/>
      <c r="C62" s="19"/>
      <c r="D62" s="237"/>
      <c r="E62" s="90"/>
      <c r="F62" s="90"/>
      <c r="G62" s="244"/>
      <c r="H62" s="244"/>
      <c r="I62" s="244"/>
      <c r="J62" s="156"/>
      <c r="K62" s="13"/>
    </row>
    <row r="63" spans="1:11" ht="10.5" customHeight="1">
      <c r="A63" s="78" t="s">
        <v>46</v>
      </c>
      <c r="B63" s="19" t="s">
        <v>47</v>
      </c>
      <c r="C63" s="20"/>
      <c r="D63" s="237"/>
      <c r="E63" s="90"/>
      <c r="F63" s="90"/>
      <c r="G63" s="244"/>
      <c r="H63" s="244"/>
      <c r="I63" s="244"/>
      <c r="J63" s="90"/>
      <c r="K63" s="13"/>
    </row>
    <row r="64" spans="1:11" ht="10.5" customHeight="1">
      <c r="A64" s="78"/>
      <c r="B64" s="19" t="s">
        <v>199</v>
      </c>
      <c r="C64" s="18"/>
      <c r="D64" s="237"/>
      <c r="E64" s="90"/>
      <c r="F64" s="90"/>
      <c r="G64" s="244"/>
      <c r="H64" s="244"/>
      <c r="I64" s="244"/>
      <c r="J64" s="90"/>
      <c r="K64" s="13"/>
    </row>
    <row r="65" spans="1:11" ht="10.5" customHeight="1">
      <c r="A65" s="78"/>
      <c r="B65" s="19" t="s">
        <v>200</v>
      </c>
      <c r="C65" s="19"/>
      <c r="D65" s="237"/>
      <c r="E65" s="90"/>
      <c r="F65" s="90"/>
      <c r="G65" s="244"/>
      <c r="H65" s="244"/>
      <c r="I65" s="244"/>
      <c r="J65" s="90"/>
      <c r="K65" s="13"/>
    </row>
    <row r="66" spans="1:11" ht="10.5" customHeight="1">
      <c r="A66" s="78"/>
      <c r="B66" s="20" t="s">
        <v>201</v>
      </c>
      <c r="C66" s="19" t="s">
        <v>420</v>
      </c>
      <c r="D66" s="237">
        <v>20</v>
      </c>
      <c r="E66" s="90">
        <v>961597</v>
      </c>
      <c r="F66" s="90">
        <v>1198764</v>
      </c>
      <c r="G66" s="90">
        <v>60893</v>
      </c>
      <c r="H66" s="90">
        <v>797474</v>
      </c>
      <c r="I66" s="90">
        <v>315492</v>
      </c>
      <c r="J66" s="90">
        <v>24906</v>
      </c>
      <c r="K66" s="13"/>
    </row>
    <row r="67" spans="1:11" ht="10.5" customHeight="1">
      <c r="A67" s="78"/>
      <c r="B67" s="19"/>
      <c r="C67" s="19"/>
      <c r="D67" s="237"/>
      <c r="E67" s="90"/>
      <c r="F67" s="90"/>
      <c r="G67" s="244"/>
      <c r="H67" s="156"/>
      <c r="I67" s="156"/>
      <c r="J67" s="90"/>
      <c r="K67" s="13"/>
    </row>
    <row r="68" spans="1:11" ht="10.5" customHeight="1">
      <c r="A68" s="78" t="s">
        <v>49</v>
      </c>
      <c r="B68" s="19" t="s">
        <v>153</v>
      </c>
      <c r="C68" s="20"/>
      <c r="D68" s="237"/>
      <c r="E68" s="90"/>
      <c r="F68" s="90"/>
      <c r="G68" s="244"/>
      <c r="H68" s="244"/>
      <c r="I68" s="244"/>
      <c r="J68" s="90"/>
      <c r="K68" s="13"/>
    </row>
    <row r="69" spans="1:11" ht="10.5" customHeight="1">
      <c r="A69" s="78"/>
      <c r="B69" s="19" t="s">
        <v>221</v>
      </c>
      <c r="C69" s="20"/>
      <c r="D69" s="237"/>
      <c r="E69" s="90"/>
      <c r="F69" s="90"/>
      <c r="G69" s="244"/>
      <c r="H69" s="244"/>
      <c r="I69" s="244"/>
      <c r="J69" s="90"/>
      <c r="K69" s="13"/>
    </row>
    <row r="70" spans="1:11" ht="10.5" customHeight="1">
      <c r="A70" s="78"/>
      <c r="B70" s="19" t="s">
        <v>202</v>
      </c>
      <c r="C70" s="20"/>
      <c r="D70" s="237"/>
      <c r="E70" s="90"/>
      <c r="F70" s="90"/>
      <c r="G70" s="244"/>
      <c r="H70" s="244"/>
      <c r="I70" s="244"/>
      <c r="J70" s="90"/>
      <c r="K70" s="13"/>
    </row>
    <row r="71" spans="1:11" ht="10.5" customHeight="1">
      <c r="A71" s="81"/>
      <c r="B71" s="20" t="s">
        <v>203</v>
      </c>
      <c r="C71" s="20" t="s">
        <v>420</v>
      </c>
      <c r="D71" s="237">
        <v>6</v>
      </c>
      <c r="E71" s="90">
        <v>72936</v>
      </c>
      <c r="F71" s="90">
        <v>69278</v>
      </c>
      <c r="G71" s="244">
        <v>559</v>
      </c>
      <c r="H71" s="244">
        <v>34415</v>
      </c>
      <c r="I71" s="90">
        <v>34304</v>
      </c>
      <c r="J71" s="54" t="s">
        <v>8</v>
      </c>
      <c r="K71" s="13"/>
    </row>
    <row r="72" spans="1:11" ht="10.5" customHeight="1">
      <c r="A72" s="74"/>
      <c r="B72" s="28"/>
      <c r="C72" s="19"/>
      <c r="D72" s="97"/>
      <c r="E72" s="12"/>
      <c r="F72" s="12"/>
      <c r="G72" s="108"/>
      <c r="H72" s="244"/>
      <c r="I72" s="244"/>
      <c r="J72" s="12"/>
      <c r="K72" s="13"/>
    </row>
    <row r="73" spans="1:11" ht="10.5" customHeight="1">
      <c r="A73" s="83"/>
      <c r="B73" s="84" t="s">
        <v>19</v>
      </c>
      <c r="C73" s="85"/>
      <c r="D73" s="278">
        <v>184</v>
      </c>
      <c r="E73" s="247">
        <v>3251595</v>
      </c>
      <c r="F73" s="247">
        <v>3063774</v>
      </c>
      <c r="G73" s="247">
        <v>823506</v>
      </c>
      <c r="H73" s="247">
        <v>1703168</v>
      </c>
      <c r="I73" s="247">
        <v>446119</v>
      </c>
      <c r="J73" s="247">
        <v>90980</v>
      </c>
      <c r="K73" s="13"/>
    </row>
    <row r="74" spans="1:10" ht="11.25" customHeight="1">
      <c r="A74" s="86" t="s">
        <v>7</v>
      </c>
      <c r="C74" s="86"/>
      <c r="D74" s="7"/>
      <c r="E74" s="7"/>
      <c r="F74" s="7"/>
      <c r="G74" s="7"/>
      <c r="H74" s="7"/>
      <c r="I74" s="7"/>
      <c r="J74" s="7"/>
    </row>
    <row r="75" spans="1:11" ht="25.5" customHeight="1">
      <c r="A75" s="911" t="s">
        <v>546</v>
      </c>
      <c r="B75" s="911"/>
      <c r="C75" s="911"/>
      <c r="D75" s="911"/>
      <c r="E75" s="911"/>
      <c r="F75" s="911"/>
      <c r="G75" s="911"/>
      <c r="H75" s="911"/>
      <c r="I75" s="911"/>
      <c r="J75" s="911"/>
      <c r="K75" s="279"/>
    </row>
    <row r="76" spans="1:10" ht="12" customHeight="1">
      <c r="A76" s="249"/>
      <c r="B76" s="249"/>
      <c r="C76" s="249"/>
      <c r="D76" s="249"/>
      <c r="E76" s="249"/>
      <c r="F76" s="249"/>
      <c r="G76" s="249"/>
      <c r="H76" s="249"/>
      <c r="I76" s="249"/>
      <c r="J76" s="249"/>
    </row>
    <row r="77" spans="1:10" ht="18.75">
      <c r="A77" s="249"/>
      <c r="B77" s="249"/>
      <c r="C77" s="249"/>
      <c r="D77" s="249"/>
      <c r="E77" s="249"/>
      <c r="G77" s="280"/>
      <c r="H77" s="249"/>
      <c r="I77" s="249"/>
      <c r="J77" s="249"/>
    </row>
    <row r="79" spans="2:3" ht="11.25">
      <c r="B79" s="231"/>
      <c r="C79" s="231"/>
    </row>
  </sheetData>
  <sheetProtection/>
  <mergeCells count="17">
    <mergeCell ref="A75:J75"/>
    <mergeCell ref="H8:H12"/>
    <mergeCell ref="I8:I12"/>
    <mergeCell ref="J8:J12"/>
    <mergeCell ref="E13:J13"/>
    <mergeCell ref="A15:J15"/>
    <mergeCell ref="A44:J44"/>
    <mergeCell ref="A3:J3"/>
    <mergeCell ref="A4:J4"/>
    <mergeCell ref="A6:A13"/>
    <mergeCell ref="B6:C13"/>
    <mergeCell ref="D6:D12"/>
    <mergeCell ref="E6:E12"/>
    <mergeCell ref="F6:F12"/>
    <mergeCell ref="G6:J6"/>
    <mergeCell ref="G7:G12"/>
    <mergeCell ref="H7:J7"/>
  </mergeCells>
  <printOptions/>
  <pageMargins left="0.5118110236220472" right="0.31496062992125984" top="0.5905511811023623" bottom="0.7874015748031497" header="0.5118110236220472" footer="0.5118110236220472"/>
  <pageSetup horizontalDpi="600" verticalDpi="600" orientation="portrait" paperSize="9" scale="88" r:id="rId1"/>
  <headerFooter alignWithMargins="0">
    <oddHeader>&amp;L&amp;"Arial,Kursiv"&amp;9 &amp;U1 Abfallentsorgung&amp;R&amp;"Arial,Kursiv"&amp;9&amp;UAbfallwirtschaft in Bayern 2016</oddHeader>
    <oddFooter>&amp;C 43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A65" sqref="A65"/>
    </sheetView>
  </sheetViews>
  <sheetFormatPr defaultColWidth="11.421875" defaultRowHeight="12.75"/>
  <cols>
    <col min="1" max="1" width="5.8515625" style="2" customWidth="1"/>
    <col min="2" max="2" width="38.8515625" style="2" customWidth="1"/>
    <col min="3" max="3" width="0.85546875" style="2" customWidth="1"/>
    <col min="4" max="4" width="7.7109375" style="2" customWidth="1"/>
    <col min="5" max="6" width="9.7109375" style="2" customWidth="1"/>
    <col min="7" max="7" width="7.7109375" style="2" customWidth="1"/>
    <col min="8" max="8" width="8.57421875" style="2" customWidth="1"/>
    <col min="9" max="9" width="7.421875" style="2" customWidth="1"/>
    <col min="10" max="11" width="7.28125" style="2" customWidth="1"/>
    <col min="12" max="16384" width="11.421875" style="2" customWidth="1"/>
  </cols>
  <sheetData>
    <row r="1" spans="2:11" s="62" customFormat="1" ht="12.75"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62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62" customFormat="1" ht="12.75">
      <c r="A3" s="873" t="s">
        <v>547</v>
      </c>
      <c r="B3" s="873"/>
      <c r="C3" s="873"/>
      <c r="D3" s="873"/>
      <c r="E3" s="873"/>
      <c r="F3" s="873"/>
      <c r="G3" s="873"/>
      <c r="H3" s="873"/>
      <c r="I3" s="873"/>
      <c r="J3" s="873"/>
      <c r="K3" s="58"/>
    </row>
    <row r="4" spans="1:11" s="62" customFormat="1" ht="12.75">
      <c r="A4" s="873" t="s">
        <v>423</v>
      </c>
      <c r="B4" s="873"/>
      <c r="C4" s="873"/>
      <c r="D4" s="873"/>
      <c r="E4" s="873"/>
      <c r="F4" s="873"/>
      <c r="G4" s="873"/>
      <c r="H4" s="873"/>
      <c r="I4" s="873"/>
      <c r="J4" s="873"/>
      <c r="K4" s="58"/>
    </row>
    <row r="5" ht="11.25" customHeight="1"/>
    <row r="6" spans="1:12" ht="11.25" customHeight="1">
      <c r="A6" s="885" t="s">
        <v>416</v>
      </c>
      <c r="B6" s="893" t="s">
        <v>424</v>
      </c>
      <c r="C6" s="894"/>
      <c r="D6" s="870" t="s">
        <v>502</v>
      </c>
      <c r="E6" s="870" t="s">
        <v>482</v>
      </c>
      <c r="F6" s="870" t="s">
        <v>545</v>
      </c>
      <c r="G6" s="909" t="s">
        <v>1</v>
      </c>
      <c r="H6" s="910"/>
      <c r="I6" s="910"/>
      <c r="J6" s="910"/>
      <c r="K6" s="36"/>
      <c r="L6" s="77"/>
    </row>
    <row r="7" spans="1:11" ht="11.25" customHeight="1">
      <c r="A7" s="887"/>
      <c r="B7" s="896"/>
      <c r="C7" s="897"/>
      <c r="D7" s="871"/>
      <c r="E7" s="871"/>
      <c r="F7" s="871"/>
      <c r="G7" s="880" t="s">
        <v>417</v>
      </c>
      <c r="H7" s="912" t="s">
        <v>180</v>
      </c>
      <c r="I7" s="913"/>
      <c r="J7" s="913"/>
      <c r="K7" s="61"/>
    </row>
    <row r="8" spans="1:11" ht="11.25" customHeight="1">
      <c r="A8" s="887"/>
      <c r="B8" s="896"/>
      <c r="C8" s="897"/>
      <c r="D8" s="871"/>
      <c r="E8" s="871"/>
      <c r="F8" s="871"/>
      <c r="G8" s="892"/>
      <c r="H8" s="870" t="s">
        <v>16</v>
      </c>
      <c r="I8" s="870" t="s">
        <v>17</v>
      </c>
      <c r="J8" s="884" t="s">
        <v>18</v>
      </c>
      <c r="K8" s="61"/>
    </row>
    <row r="9" spans="1:12" ht="11.25" customHeight="1">
      <c r="A9" s="887"/>
      <c r="B9" s="896"/>
      <c r="C9" s="897"/>
      <c r="D9" s="871"/>
      <c r="E9" s="871"/>
      <c r="F9" s="871"/>
      <c r="G9" s="892"/>
      <c r="H9" s="871"/>
      <c r="I9" s="871"/>
      <c r="J9" s="886"/>
      <c r="K9" s="13"/>
      <c r="L9" s="2" t="s">
        <v>425</v>
      </c>
    </row>
    <row r="10" spans="1:11" ht="11.25" customHeight="1">
      <c r="A10" s="887"/>
      <c r="B10" s="896"/>
      <c r="C10" s="897"/>
      <c r="D10" s="871"/>
      <c r="E10" s="871"/>
      <c r="F10" s="871"/>
      <c r="G10" s="892"/>
      <c r="H10" s="871"/>
      <c r="I10" s="871"/>
      <c r="J10" s="886"/>
      <c r="K10" s="13"/>
    </row>
    <row r="11" spans="1:13" ht="11.25" customHeight="1">
      <c r="A11" s="887"/>
      <c r="B11" s="896"/>
      <c r="C11" s="897"/>
      <c r="D11" s="871"/>
      <c r="E11" s="871"/>
      <c r="F11" s="871"/>
      <c r="G11" s="892"/>
      <c r="H11" s="871"/>
      <c r="I11" s="871"/>
      <c r="J11" s="886"/>
      <c r="K11" s="13"/>
      <c r="M11" s="11"/>
    </row>
    <row r="12" spans="1:13" ht="11.25" customHeight="1">
      <c r="A12" s="887"/>
      <c r="B12" s="896"/>
      <c r="C12" s="897"/>
      <c r="D12" s="871"/>
      <c r="E12" s="871"/>
      <c r="F12" s="871"/>
      <c r="G12" s="892"/>
      <c r="H12" s="871"/>
      <c r="I12" s="871"/>
      <c r="J12" s="886"/>
      <c r="K12" s="13"/>
      <c r="M12" s="11"/>
    </row>
    <row r="13" spans="1:13" ht="11.25" customHeight="1">
      <c r="A13" s="889"/>
      <c r="B13" s="899"/>
      <c r="C13" s="900"/>
      <c r="D13" s="94" t="s">
        <v>418</v>
      </c>
      <c r="E13" s="868" t="s">
        <v>3</v>
      </c>
      <c r="F13" s="869"/>
      <c r="G13" s="869"/>
      <c r="H13" s="869"/>
      <c r="I13" s="869"/>
      <c r="J13" s="869"/>
      <c r="K13" s="13"/>
      <c r="M13" s="11"/>
    </row>
    <row r="14" spans="1:13" ht="11.25" customHeight="1">
      <c r="A14" s="74"/>
      <c r="B14" s="95"/>
      <c r="C14" s="5"/>
      <c r="D14" s="96"/>
      <c r="E14" s="29"/>
      <c r="F14" s="29"/>
      <c r="G14" s="8"/>
      <c r="H14" s="29"/>
      <c r="I14" s="13"/>
      <c r="J14" s="13"/>
      <c r="K14" s="13"/>
      <c r="M14" s="11"/>
    </row>
    <row r="15" spans="1:13" ht="11.25" customHeight="1">
      <c r="A15" s="92" t="s">
        <v>52</v>
      </c>
      <c r="B15" s="97" t="s">
        <v>141</v>
      </c>
      <c r="C15" s="15"/>
      <c r="D15" s="29"/>
      <c r="E15" s="29"/>
      <c r="F15" s="29"/>
      <c r="G15" s="8"/>
      <c r="H15" s="29"/>
      <c r="I15" s="13"/>
      <c r="J15" s="13"/>
      <c r="K15" s="13"/>
      <c r="M15" s="11"/>
    </row>
    <row r="16" spans="1:13" ht="11.25" customHeight="1">
      <c r="A16" s="92"/>
      <c r="B16" s="97" t="s">
        <v>216</v>
      </c>
      <c r="C16" s="64"/>
      <c r="D16" s="29"/>
      <c r="E16" s="29"/>
      <c r="F16" s="29"/>
      <c r="G16" s="8"/>
      <c r="H16" s="29"/>
      <c r="I16" s="13"/>
      <c r="J16" s="13"/>
      <c r="K16" s="13"/>
      <c r="M16" s="11"/>
    </row>
    <row r="17" spans="1:13" ht="11.25" customHeight="1">
      <c r="A17" s="92"/>
      <c r="B17" s="59" t="s">
        <v>217</v>
      </c>
      <c r="C17" s="64"/>
      <c r="D17" s="122">
        <v>17</v>
      </c>
      <c r="E17" s="13">
        <v>47419</v>
      </c>
      <c r="F17" s="90">
        <v>29419</v>
      </c>
      <c r="G17" s="90">
        <v>25715</v>
      </c>
      <c r="H17" s="90">
        <v>3703</v>
      </c>
      <c r="I17" s="54" t="s">
        <v>8</v>
      </c>
      <c r="J17" s="54" t="s">
        <v>8</v>
      </c>
      <c r="K17" s="13"/>
      <c r="M17" s="11"/>
    </row>
    <row r="18" spans="1:13" ht="9" customHeight="1">
      <c r="A18" s="92"/>
      <c r="B18" s="59"/>
      <c r="C18" s="64"/>
      <c r="D18" s="29"/>
      <c r="E18" s="13"/>
      <c r="F18" s="13"/>
      <c r="G18" s="8"/>
      <c r="H18" s="29"/>
      <c r="I18" s="13"/>
      <c r="J18" s="13"/>
      <c r="K18" s="13"/>
      <c r="M18" s="11"/>
    </row>
    <row r="19" spans="1:13" ht="11.25" customHeight="1">
      <c r="A19" s="78" t="s">
        <v>25</v>
      </c>
      <c r="B19" s="19" t="s">
        <v>143</v>
      </c>
      <c r="C19" s="19"/>
      <c r="D19" s="124"/>
      <c r="E19" s="13"/>
      <c r="F19" s="13"/>
      <c r="G19" s="8"/>
      <c r="H19" s="29"/>
      <c r="I19" s="13"/>
      <c r="J19" s="13"/>
      <c r="K19" s="13"/>
      <c r="L19" s="2" t="s">
        <v>426</v>
      </c>
      <c r="M19" s="11"/>
    </row>
    <row r="20" spans="1:13" ht="11.25" customHeight="1">
      <c r="A20" s="78"/>
      <c r="B20" s="59" t="s">
        <v>187</v>
      </c>
      <c r="C20" s="20"/>
      <c r="D20" s="122">
        <v>2</v>
      </c>
      <c r="E20" s="115" t="s">
        <v>494</v>
      </c>
      <c r="F20" s="115" t="s">
        <v>494</v>
      </c>
      <c r="G20" s="54" t="s">
        <v>8</v>
      </c>
      <c r="H20" s="115" t="s">
        <v>494</v>
      </c>
      <c r="I20" s="54" t="s">
        <v>8</v>
      </c>
      <c r="J20" s="54" t="s">
        <v>8</v>
      </c>
      <c r="K20" s="13"/>
      <c r="M20" s="11"/>
    </row>
    <row r="21" spans="1:13" ht="9" customHeight="1">
      <c r="A21" s="74"/>
      <c r="B21" s="59"/>
      <c r="C21" s="27"/>
      <c r="D21" s="122"/>
      <c r="E21" s="13"/>
      <c r="F21" s="13"/>
      <c r="G21" s="8"/>
      <c r="H21" s="29"/>
      <c r="I21" s="13"/>
      <c r="J21" s="13"/>
      <c r="K21" s="13"/>
      <c r="M21" s="11"/>
    </row>
    <row r="22" spans="1:13" ht="11.25" customHeight="1">
      <c r="A22" s="92" t="s">
        <v>28</v>
      </c>
      <c r="B22" s="59" t="s">
        <v>29</v>
      </c>
      <c r="C22" s="27"/>
      <c r="D22" s="122">
        <v>6</v>
      </c>
      <c r="E22" s="13">
        <v>2131</v>
      </c>
      <c r="F22" s="90">
        <v>2415</v>
      </c>
      <c r="G22" s="90">
        <v>178</v>
      </c>
      <c r="H22" s="90">
        <v>2237</v>
      </c>
      <c r="I22" s="54" t="s">
        <v>8</v>
      </c>
      <c r="J22" s="54" t="s">
        <v>8</v>
      </c>
      <c r="K22" s="13"/>
      <c r="M22" s="11"/>
    </row>
    <row r="23" spans="1:13" ht="9" customHeight="1">
      <c r="A23" s="74"/>
      <c r="B23" s="59"/>
      <c r="C23" s="27"/>
      <c r="D23" s="37"/>
      <c r="E23" s="13"/>
      <c r="F23" s="13"/>
      <c r="G23" s="8"/>
      <c r="H23" s="29"/>
      <c r="I23" s="13"/>
      <c r="J23" s="13"/>
      <c r="K23" s="13"/>
      <c r="M23" s="11"/>
    </row>
    <row r="24" spans="1:13" ht="11.25" customHeight="1">
      <c r="A24" s="78" t="s">
        <v>30</v>
      </c>
      <c r="B24" s="59" t="s">
        <v>31</v>
      </c>
      <c r="C24" s="20"/>
      <c r="D24" s="122">
        <v>2</v>
      </c>
      <c r="E24" s="90">
        <v>109</v>
      </c>
      <c r="F24" s="115" t="s">
        <v>494</v>
      </c>
      <c r="G24" s="54" t="s">
        <v>8</v>
      </c>
      <c r="H24" s="115" t="s">
        <v>494</v>
      </c>
      <c r="I24" s="54" t="s">
        <v>8</v>
      </c>
      <c r="J24" s="54" t="s">
        <v>8</v>
      </c>
      <c r="K24" s="13"/>
      <c r="M24" s="11"/>
    </row>
    <row r="25" spans="1:13" ht="9" customHeight="1">
      <c r="A25" s="74"/>
      <c r="B25" s="59"/>
      <c r="C25" s="27"/>
      <c r="D25" s="29"/>
      <c r="E25" s="13"/>
      <c r="F25" s="13"/>
      <c r="G25" s="8"/>
      <c r="H25" s="29"/>
      <c r="I25" s="13"/>
      <c r="J25" s="13"/>
      <c r="K25" s="13"/>
      <c r="M25" s="11"/>
    </row>
    <row r="26" spans="1:14" ht="11.25" customHeight="1">
      <c r="A26" s="92" t="s">
        <v>32</v>
      </c>
      <c r="B26" s="93" t="s">
        <v>258</v>
      </c>
      <c r="C26" s="25"/>
      <c r="D26" s="29"/>
      <c r="E26" s="13"/>
      <c r="F26" s="13"/>
      <c r="G26" s="8"/>
      <c r="H26" s="29"/>
      <c r="I26" s="13"/>
      <c r="J26" s="13"/>
      <c r="K26" s="13"/>
      <c r="L26" s="13"/>
      <c r="M26" s="13"/>
      <c r="N26" s="13"/>
    </row>
    <row r="27" spans="1:13" ht="11.25" customHeight="1">
      <c r="A27" s="92"/>
      <c r="B27" s="93" t="s">
        <v>218</v>
      </c>
      <c r="C27" s="25"/>
      <c r="D27" s="29"/>
      <c r="E27" s="13"/>
      <c r="F27" s="13"/>
      <c r="G27" s="8"/>
      <c r="H27" s="29"/>
      <c r="I27" s="13"/>
      <c r="J27" s="13"/>
      <c r="K27" s="13"/>
      <c r="M27" s="11"/>
    </row>
    <row r="28" spans="1:13" ht="11.25" customHeight="1">
      <c r="A28" s="92"/>
      <c r="B28" s="59" t="s">
        <v>207</v>
      </c>
      <c r="C28" s="27"/>
      <c r="D28" s="37">
        <v>3</v>
      </c>
      <c r="E28" s="109" t="s">
        <v>483</v>
      </c>
      <c r="F28" s="90">
        <v>349</v>
      </c>
      <c r="G28" s="54" t="s">
        <v>8</v>
      </c>
      <c r="H28" s="37">
        <v>225</v>
      </c>
      <c r="I28" s="90">
        <v>125</v>
      </c>
      <c r="J28" s="54" t="s">
        <v>8</v>
      </c>
      <c r="K28" s="13"/>
      <c r="M28" s="11"/>
    </row>
    <row r="29" spans="1:13" ht="9" customHeight="1">
      <c r="A29" s="74"/>
      <c r="B29" s="93"/>
      <c r="C29" s="25"/>
      <c r="D29" s="37"/>
      <c r="E29" s="13"/>
      <c r="F29" s="13"/>
      <c r="G29" s="8"/>
      <c r="H29" s="29"/>
      <c r="I29" s="13"/>
      <c r="J29" s="13"/>
      <c r="K29" s="13"/>
      <c r="M29" s="11"/>
    </row>
    <row r="30" spans="1:13" ht="11.25" customHeight="1">
      <c r="A30" s="92" t="s">
        <v>34</v>
      </c>
      <c r="B30" s="59" t="s">
        <v>147</v>
      </c>
      <c r="C30" s="27"/>
      <c r="D30" s="37">
        <v>40</v>
      </c>
      <c r="E30" s="13">
        <v>103606</v>
      </c>
      <c r="F30" s="90">
        <v>105580</v>
      </c>
      <c r="G30" s="90">
        <v>3002</v>
      </c>
      <c r="H30" s="37">
        <v>92170</v>
      </c>
      <c r="I30" s="90">
        <v>10408</v>
      </c>
      <c r="J30" s="54" t="s">
        <v>8</v>
      </c>
      <c r="K30" s="13"/>
      <c r="M30" s="11"/>
    </row>
    <row r="31" spans="1:13" ht="9" customHeight="1">
      <c r="A31" s="74"/>
      <c r="B31" s="59"/>
      <c r="C31" s="27"/>
      <c r="D31" s="29"/>
      <c r="E31" s="13"/>
      <c r="F31" s="13"/>
      <c r="G31" s="8"/>
      <c r="H31" s="29"/>
      <c r="I31" s="13"/>
      <c r="J31" s="13"/>
      <c r="K31" s="13"/>
      <c r="M31" s="11"/>
    </row>
    <row r="32" spans="1:13" ht="11.25" customHeight="1">
      <c r="A32" s="92" t="s">
        <v>35</v>
      </c>
      <c r="B32" s="93" t="s">
        <v>148</v>
      </c>
      <c r="C32" s="25"/>
      <c r="D32" s="29"/>
      <c r="E32" s="13"/>
      <c r="F32" s="13"/>
      <c r="G32" s="8"/>
      <c r="H32" s="29"/>
      <c r="I32" s="29"/>
      <c r="J32" s="13"/>
      <c r="K32" s="13"/>
      <c r="M32" s="11"/>
    </row>
    <row r="33" spans="1:13" ht="11.25" customHeight="1">
      <c r="A33" s="92"/>
      <c r="B33" s="93" t="s">
        <v>190</v>
      </c>
      <c r="C33" s="98"/>
      <c r="D33" s="29"/>
      <c r="E33" s="13"/>
      <c r="F33" s="13"/>
      <c r="G33" s="8"/>
      <c r="H33" s="29"/>
      <c r="I33" s="13"/>
      <c r="J33" s="13"/>
      <c r="K33" s="13"/>
      <c r="M33" s="11"/>
    </row>
    <row r="34" spans="1:13" ht="11.25" customHeight="1">
      <c r="A34" s="92"/>
      <c r="B34" s="59" t="s">
        <v>191</v>
      </c>
      <c r="C34" s="27"/>
      <c r="D34" s="37">
        <v>2</v>
      </c>
      <c r="E34" s="109" t="s">
        <v>483</v>
      </c>
      <c r="F34" s="115" t="s">
        <v>494</v>
      </c>
      <c r="G34" s="54" t="s">
        <v>8</v>
      </c>
      <c r="H34" s="115" t="s">
        <v>494</v>
      </c>
      <c r="I34" s="54" t="s">
        <v>8</v>
      </c>
      <c r="J34" s="54" t="s">
        <v>8</v>
      </c>
      <c r="K34" s="13"/>
      <c r="M34" s="11"/>
    </row>
    <row r="35" spans="1:13" ht="9" customHeight="1">
      <c r="A35" s="74"/>
      <c r="B35" s="93"/>
      <c r="C35" s="25"/>
      <c r="D35" s="29"/>
      <c r="E35" s="13"/>
      <c r="F35" s="13"/>
      <c r="G35" s="8"/>
      <c r="H35" s="29"/>
      <c r="I35" s="29"/>
      <c r="J35" s="13"/>
      <c r="K35" s="13"/>
      <c r="M35" s="11"/>
    </row>
    <row r="36" spans="1:13" ht="11.25" customHeight="1">
      <c r="A36" s="92" t="s">
        <v>36</v>
      </c>
      <c r="B36" s="93" t="s">
        <v>54</v>
      </c>
      <c r="C36" s="25"/>
      <c r="D36" s="29"/>
      <c r="E36" s="13"/>
      <c r="F36" s="13"/>
      <c r="G36" s="8"/>
      <c r="H36" s="29"/>
      <c r="I36" s="29"/>
      <c r="J36" s="13"/>
      <c r="K36" s="13"/>
      <c r="M36" s="11"/>
    </row>
    <row r="37" spans="1:13" ht="11.25" customHeight="1">
      <c r="A37" s="99"/>
      <c r="B37" s="93" t="s">
        <v>192</v>
      </c>
      <c r="C37" s="25"/>
      <c r="D37" s="29"/>
      <c r="E37" s="13"/>
      <c r="F37" s="13"/>
      <c r="G37" s="8"/>
      <c r="H37" s="29"/>
      <c r="I37" s="13"/>
      <c r="J37" s="13"/>
      <c r="K37" s="13"/>
      <c r="M37" s="11"/>
    </row>
    <row r="38" spans="1:13" ht="11.25" customHeight="1">
      <c r="A38" s="99"/>
      <c r="B38" s="59" t="s">
        <v>149</v>
      </c>
      <c r="C38" s="27"/>
      <c r="D38" s="37">
        <v>27</v>
      </c>
      <c r="E38" s="13">
        <v>5600</v>
      </c>
      <c r="F38" s="90">
        <v>6901</v>
      </c>
      <c r="G38" s="90">
        <v>1554</v>
      </c>
      <c r="H38" s="90">
        <v>4501</v>
      </c>
      <c r="I38" s="90">
        <v>846</v>
      </c>
      <c r="J38" s="54" t="s">
        <v>8</v>
      </c>
      <c r="K38" s="29"/>
      <c r="M38" s="11"/>
    </row>
    <row r="39" spans="1:13" ht="9" customHeight="1">
      <c r="A39" s="74"/>
      <c r="B39" s="93"/>
      <c r="C39" s="25"/>
      <c r="D39" s="37"/>
      <c r="E39" s="13"/>
      <c r="F39" s="90"/>
      <c r="G39" s="53"/>
      <c r="H39" s="37"/>
      <c r="I39" s="90"/>
      <c r="J39" s="90"/>
      <c r="K39" s="13"/>
      <c r="M39" s="11"/>
    </row>
    <row r="40" spans="1:13" ht="11.25" customHeight="1">
      <c r="A40" s="92" t="s">
        <v>38</v>
      </c>
      <c r="B40" s="93" t="s">
        <v>150</v>
      </c>
      <c r="C40" s="25"/>
      <c r="D40" s="37"/>
      <c r="E40" s="13"/>
      <c r="F40" s="90"/>
      <c r="G40" s="53"/>
      <c r="H40" s="37"/>
      <c r="I40" s="90"/>
      <c r="J40" s="90"/>
      <c r="K40" s="13"/>
      <c r="M40" s="11"/>
    </row>
    <row r="41" spans="1:13" ht="11.25" customHeight="1">
      <c r="A41" s="92"/>
      <c r="B41" s="59" t="s">
        <v>214</v>
      </c>
      <c r="C41" s="27"/>
      <c r="D41" s="37">
        <v>3</v>
      </c>
      <c r="E41" s="13">
        <v>75</v>
      </c>
      <c r="F41" s="90">
        <v>20</v>
      </c>
      <c r="G41" s="54" t="s">
        <v>8</v>
      </c>
      <c r="H41" s="90">
        <v>20</v>
      </c>
      <c r="I41" s="54" t="s">
        <v>8</v>
      </c>
      <c r="J41" s="54" t="s">
        <v>8</v>
      </c>
      <c r="K41" s="13"/>
      <c r="M41" s="11"/>
    </row>
    <row r="42" spans="1:13" ht="9" customHeight="1">
      <c r="A42" s="74"/>
      <c r="B42" s="100"/>
      <c r="C42" s="64"/>
      <c r="D42" s="37"/>
      <c r="E42" s="13"/>
      <c r="F42" s="90"/>
      <c r="G42" s="53"/>
      <c r="H42" s="37"/>
      <c r="I42" s="90"/>
      <c r="J42" s="90"/>
      <c r="K42" s="13"/>
      <c r="M42" s="11"/>
    </row>
    <row r="43" spans="1:13" ht="11.25" customHeight="1">
      <c r="A43" s="92" t="s">
        <v>39</v>
      </c>
      <c r="B43" s="59" t="s">
        <v>154</v>
      </c>
      <c r="C43" s="27"/>
      <c r="D43" s="37">
        <v>14</v>
      </c>
      <c r="E43" s="13">
        <v>1416</v>
      </c>
      <c r="F43" s="90">
        <v>2062</v>
      </c>
      <c r="G43" s="90">
        <v>9</v>
      </c>
      <c r="H43" s="90">
        <v>2053</v>
      </c>
      <c r="I43" s="54" t="s">
        <v>8</v>
      </c>
      <c r="J43" s="54" t="s">
        <v>8</v>
      </c>
      <c r="K43" s="13"/>
      <c r="M43" s="11"/>
    </row>
    <row r="44" spans="1:13" ht="9" customHeight="1">
      <c r="A44" s="74"/>
      <c r="B44" s="91"/>
      <c r="C44" s="64"/>
      <c r="D44" s="37"/>
      <c r="E44" s="13"/>
      <c r="F44" s="90"/>
      <c r="G44" s="90"/>
      <c r="H44" s="90"/>
      <c r="I44" s="90"/>
      <c r="J44" s="90"/>
      <c r="K44" s="13"/>
      <c r="M44" s="11"/>
    </row>
    <row r="45" spans="1:13" ht="11.25" customHeight="1">
      <c r="A45" s="92" t="s">
        <v>40</v>
      </c>
      <c r="B45" s="93" t="s">
        <v>152</v>
      </c>
      <c r="C45" s="25"/>
      <c r="D45" s="37"/>
      <c r="E45" s="13"/>
      <c r="F45" s="90"/>
      <c r="G45" s="90"/>
      <c r="H45" s="90"/>
      <c r="I45" s="90"/>
      <c r="J45" s="90"/>
      <c r="K45" s="29"/>
      <c r="M45" s="11"/>
    </row>
    <row r="46" spans="1:13" ht="11.25" customHeight="1">
      <c r="A46" s="55"/>
      <c r="B46" s="59" t="s">
        <v>195</v>
      </c>
      <c r="C46" s="27"/>
      <c r="D46" s="37">
        <v>321</v>
      </c>
      <c r="E46" s="13">
        <v>5701396</v>
      </c>
      <c r="F46" s="90">
        <v>6567458</v>
      </c>
      <c r="G46" s="90">
        <v>180691</v>
      </c>
      <c r="H46" s="90">
        <v>6356862</v>
      </c>
      <c r="I46" s="90">
        <v>19246</v>
      </c>
      <c r="J46" s="90">
        <v>10660</v>
      </c>
      <c r="K46" s="13"/>
      <c r="M46" s="11"/>
    </row>
    <row r="47" spans="1:13" ht="9" customHeight="1">
      <c r="A47" s="92"/>
      <c r="B47" s="93"/>
      <c r="C47" s="25"/>
      <c r="D47" s="29"/>
      <c r="E47" s="13"/>
      <c r="F47" s="13"/>
      <c r="G47" s="8"/>
      <c r="H47" s="29"/>
      <c r="I47" s="13"/>
      <c r="J47" s="13"/>
      <c r="K47" s="13"/>
      <c r="M47" s="11"/>
    </row>
    <row r="48" spans="1:13" ht="11.25" customHeight="1">
      <c r="A48" s="92" t="s">
        <v>46</v>
      </c>
      <c r="B48" s="93" t="s">
        <v>47</v>
      </c>
      <c r="C48" s="25"/>
      <c r="D48" s="29"/>
      <c r="E48" s="13"/>
      <c r="F48" s="13"/>
      <c r="G48" s="8"/>
      <c r="H48" s="29"/>
      <c r="I48" s="13"/>
      <c r="J48" s="13"/>
      <c r="K48" s="13"/>
      <c r="M48" s="11"/>
    </row>
    <row r="49" spans="1:13" ht="11.25" customHeight="1">
      <c r="A49" s="92"/>
      <c r="B49" s="93" t="s">
        <v>199</v>
      </c>
      <c r="C49" s="25"/>
      <c r="D49" s="29"/>
      <c r="E49" s="13"/>
      <c r="F49" s="13"/>
      <c r="G49" s="8"/>
      <c r="H49" s="29"/>
      <c r="I49" s="13"/>
      <c r="J49" s="13"/>
      <c r="K49" s="13"/>
      <c r="M49" s="11"/>
    </row>
    <row r="50" spans="1:13" ht="11.25" customHeight="1">
      <c r="A50" s="92"/>
      <c r="B50" s="93" t="s">
        <v>200</v>
      </c>
      <c r="C50" s="25"/>
      <c r="D50" s="29"/>
      <c r="E50" s="13"/>
      <c r="F50" s="13"/>
      <c r="G50" s="8"/>
      <c r="H50" s="29"/>
      <c r="I50" s="13"/>
      <c r="J50" s="13"/>
      <c r="K50" s="13"/>
      <c r="M50" s="11"/>
    </row>
    <row r="51" spans="1:13" ht="11.25" customHeight="1">
      <c r="A51" s="92"/>
      <c r="B51" s="59" t="s">
        <v>201</v>
      </c>
      <c r="C51" s="27"/>
      <c r="D51" s="37">
        <v>36</v>
      </c>
      <c r="E51" s="13">
        <v>441415</v>
      </c>
      <c r="F51" s="90">
        <v>276041</v>
      </c>
      <c r="G51" s="90">
        <v>97864</v>
      </c>
      <c r="H51" s="90">
        <v>167045</v>
      </c>
      <c r="I51" s="90">
        <v>11131</v>
      </c>
      <c r="J51" s="54" t="s">
        <v>8</v>
      </c>
      <c r="K51" s="13"/>
      <c r="M51" s="11"/>
    </row>
    <row r="52" spans="1:13" ht="9" customHeight="1">
      <c r="A52" s="92"/>
      <c r="B52" s="93"/>
      <c r="C52" s="101"/>
      <c r="D52" s="37"/>
      <c r="E52" s="13"/>
      <c r="F52" s="90"/>
      <c r="G52" s="53"/>
      <c r="H52" s="37"/>
      <c r="I52" s="37"/>
      <c r="J52" s="90"/>
      <c r="K52" s="13"/>
      <c r="M52" s="11"/>
    </row>
    <row r="53" spans="1:13" ht="11.25" customHeight="1">
      <c r="A53" s="92" t="s">
        <v>49</v>
      </c>
      <c r="B53" s="93" t="s">
        <v>153</v>
      </c>
      <c r="C53" s="25"/>
      <c r="D53" s="37"/>
      <c r="E53" s="13"/>
      <c r="F53" s="90"/>
      <c r="G53" s="53"/>
      <c r="H53" s="37"/>
      <c r="I53" s="90"/>
      <c r="J53" s="90"/>
      <c r="K53" s="13"/>
      <c r="M53" s="11"/>
    </row>
    <row r="54" spans="1:13" ht="11.25" customHeight="1">
      <c r="A54" s="92"/>
      <c r="B54" s="93" t="s">
        <v>221</v>
      </c>
      <c r="C54" s="25"/>
      <c r="D54" s="37"/>
      <c r="E54" s="13"/>
      <c r="F54" s="90"/>
      <c r="G54" s="53"/>
      <c r="H54" s="37"/>
      <c r="I54" s="90"/>
      <c r="J54" s="90"/>
      <c r="K54" s="13"/>
      <c r="M54" s="11"/>
    </row>
    <row r="55" spans="1:13" ht="11.25" customHeight="1">
      <c r="A55" s="92"/>
      <c r="B55" s="93" t="s">
        <v>202</v>
      </c>
      <c r="C55" s="25"/>
      <c r="D55" s="37"/>
      <c r="E55" s="13"/>
      <c r="F55" s="90"/>
      <c r="G55" s="53"/>
      <c r="H55" s="37"/>
      <c r="I55" s="90"/>
      <c r="J55" s="90"/>
      <c r="K55" s="13"/>
      <c r="M55" s="11"/>
    </row>
    <row r="56" spans="1:13" ht="11.25" customHeight="1">
      <c r="A56" s="99"/>
      <c r="B56" s="59" t="s">
        <v>203</v>
      </c>
      <c r="C56" s="27"/>
      <c r="D56" s="37">
        <v>17</v>
      </c>
      <c r="E56" s="13">
        <v>7299</v>
      </c>
      <c r="F56" s="90">
        <v>23492</v>
      </c>
      <c r="G56" s="90">
        <v>5</v>
      </c>
      <c r="H56" s="90">
        <v>23487</v>
      </c>
      <c r="I56" s="54" t="s">
        <v>8</v>
      </c>
      <c r="J56" s="54" t="s">
        <v>8</v>
      </c>
      <c r="K56" s="29"/>
      <c r="M56" s="11"/>
    </row>
    <row r="57" spans="2:13" ht="11.25" customHeight="1">
      <c r="B57" s="59"/>
      <c r="C57" s="27"/>
      <c r="D57" s="29"/>
      <c r="E57" s="13"/>
      <c r="F57" s="13"/>
      <c r="G57" s="13"/>
      <c r="H57" s="13"/>
      <c r="I57" s="13"/>
      <c r="J57" s="13"/>
      <c r="K57" s="29"/>
      <c r="M57" s="11"/>
    </row>
    <row r="58" spans="1:13" ht="11.25" customHeight="1">
      <c r="A58" s="99">
        <v>200301</v>
      </c>
      <c r="B58" s="59" t="s">
        <v>427</v>
      </c>
      <c r="C58" s="27"/>
      <c r="D58" s="37">
        <v>2</v>
      </c>
      <c r="E58" s="109" t="s">
        <v>483</v>
      </c>
      <c r="F58" s="115" t="s">
        <v>494</v>
      </c>
      <c r="G58" s="54" t="s">
        <v>8</v>
      </c>
      <c r="H58" s="115" t="s">
        <v>494</v>
      </c>
      <c r="I58" s="54" t="s">
        <v>8</v>
      </c>
      <c r="J58" s="54" t="s">
        <v>8</v>
      </c>
      <c r="K58" s="29"/>
      <c r="L58" s="236"/>
      <c r="M58" s="11"/>
    </row>
    <row r="59" spans="1:13" ht="11.25" customHeight="1">
      <c r="A59" s="99"/>
      <c r="B59" s="20"/>
      <c r="C59" s="27"/>
      <c r="D59" s="29"/>
      <c r="E59" s="13"/>
      <c r="F59" s="13"/>
      <c r="G59" s="13"/>
      <c r="H59" s="13"/>
      <c r="I59" s="13"/>
      <c r="J59" s="13"/>
      <c r="K59" s="29"/>
      <c r="M59" s="11"/>
    </row>
    <row r="60" spans="1:13" ht="11.25" customHeight="1">
      <c r="A60" s="76"/>
      <c r="B60" s="28"/>
      <c r="C60" s="25"/>
      <c r="D60" s="29"/>
      <c r="E60" s="84"/>
      <c r="F60" s="13"/>
      <c r="G60" s="8"/>
      <c r="H60" s="29"/>
      <c r="I60" s="13"/>
      <c r="J60" s="13"/>
      <c r="K60" s="29"/>
      <c r="M60" s="11"/>
    </row>
    <row r="61" spans="1:13" s="10" customFormat="1" ht="11.25" customHeight="1">
      <c r="A61" s="83"/>
      <c r="B61" s="84" t="s">
        <v>19</v>
      </c>
      <c r="C61" s="102"/>
      <c r="D61" s="128">
        <v>395</v>
      </c>
      <c r="E61" s="149">
        <v>6315381</v>
      </c>
      <c r="F61" s="149">
        <v>7017491</v>
      </c>
      <c r="G61" s="247">
        <v>309484</v>
      </c>
      <c r="H61" s="247">
        <v>6655591</v>
      </c>
      <c r="I61" s="247">
        <v>41755</v>
      </c>
      <c r="J61" s="247">
        <v>10660</v>
      </c>
      <c r="K61" s="13"/>
      <c r="M61" s="11"/>
    </row>
    <row r="62" spans="1:11" ht="11.25" customHeight="1">
      <c r="A62" s="86" t="s">
        <v>7</v>
      </c>
      <c r="C62" s="86"/>
      <c r="D62" s="7"/>
      <c r="E62" s="7"/>
      <c r="F62" s="7"/>
      <c r="G62" s="7"/>
      <c r="H62" s="7"/>
      <c r="I62" s="7"/>
      <c r="J62" s="7"/>
      <c r="K62" s="29"/>
    </row>
    <row r="63" spans="1:11" ht="11.25" customHeight="1">
      <c r="A63" s="938" t="s">
        <v>546</v>
      </c>
      <c r="B63" s="938"/>
      <c r="C63" s="938"/>
      <c r="D63" s="938"/>
      <c r="E63" s="938"/>
      <c r="F63" s="938"/>
      <c r="G63" s="938"/>
      <c r="H63" s="938"/>
      <c r="I63" s="938"/>
      <c r="J63" s="938"/>
      <c r="K63" s="279"/>
    </row>
    <row r="64" spans="1:11" ht="11.25" customHeight="1">
      <c r="A64" s="281"/>
      <c r="B64" s="281"/>
      <c r="C64" s="281"/>
      <c r="D64" s="281"/>
      <c r="E64" s="281"/>
      <c r="F64" s="281"/>
      <c r="G64" s="281"/>
      <c r="H64" s="281"/>
      <c r="I64" s="281"/>
      <c r="J64" s="281"/>
      <c r="K64" s="281"/>
    </row>
    <row r="65" spans="2:5" ht="11.25" customHeight="1">
      <c r="B65" s="231"/>
      <c r="C65" s="231"/>
      <c r="E65" s="7"/>
    </row>
    <row r="66" spans="4:11" ht="11.25" customHeight="1">
      <c r="D66" s="7"/>
      <c r="E66" s="7"/>
      <c r="F66" s="7"/>
      <c r="G66" s="7"/>
      <c r="H66" s="7"/>
      <c r="I66" s="7"/>
      <c r="J66" s="7"/>
      <c r="K66" s="7"/>
    </row>
    <row r="67" ht="11.25" customHeight="1">
      <c r="G67" s="1"/>
    </row>
    <row r="68" ht="11.25" customHeight="1"/>
    <row r="69" ht="11.25" customHeight="1"/>
    <row r="70" ht="11.25" customHeight="1"/>
    <row r="71" ht="11.25" customHeight="1"/>
    <row r="72" ht="11.25" customHeight="1"/>
  </sheetData>
  <sheetProtection/>
  <mergeCells count="15">
    <mergeCell ref="E6:E12"/>
    <mergeCell ref="F6:F12"/>
    <mergeCell ref="G6:J6"/>
    <mergeCell ref="G7:G12"/>
    <mergeCell ref="H7:J7"/>
    <mergeCell ref="H8:H12"/>
    <mergeCell ref="I8:I12"/>
    <mergeCell ref="J8:J12"/>
    <mergeCell ref="E13:J13"/>
    <mergeCell ref="A63:J63"/>
    <mergeCell ref="A3:J3"/>
    <mergeCell ref="A4:J4"/>
    <mergeCell ref="A6:A13"/>
    <mergeCell ref="B6:C13"/>
    <mergeCell ref="D6:D12"/>
  </mergeCells>
  <printOptions/>
  <pageMargins left="0.5118110236220472" right="0.31496062992125984" top="0.5905511811023623" bottom="0.7874015748031497" header="0.5118110236220472" footer="0.5118110236220472"/>
  <pageSetup horizontalDpi="600" verticalDpi="600" orientation="portrait" paperSize="9" scale="88" r:id="rId1"/>
  <headerFooter alignWithMargins="0">
    <oddHeader>&amp;L&amp;"Arial,Kursiv"&amp;9 &amp;U1 Abfallentsorgung&amp;R&amp;"Arial,Kursiv"&amp;9&amp;UAbfallwirtschaft in Bayern 2016</oddHeader>
    <oddFooter>&amp;C 44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Y45"/>
  <sheetViews>
    <sheetView workbookViewId="0" topLeftCell="A1">
      <selection activeCell="A37" sqref="A37"/>
    </sheetView>
  </sheetViews>
  <sheetFormatPr defaultColWidth="11.421875" defaultRowHeight="12.75"/>
  <cols>
    <col min="1" max="1" width="29.57421875" style="2" customWidth="1"/>
    <col min="2" max="2" width="0.85546875" style="2" customWidth="1"/>
    <col min="3" max="3" width="18.421875" style="2" customWidth="1"/>
    <col min="4" max="4" width="17.140625" style="2" customWidth="1"/>
    <col min="5" max="5" width="18.140625" style="2" customWidth="1"/>
    <col min="6" max="6" width="17.421875" style="2" customWidth="1"/>
    <col min="7" max="10" width="12.8515625" style="2" customWidth="1"/>
    <col min="11" max="13" width="14.7109375" style="2" customWidth="1"/>
    <col min="14" max="16384" width="11.421875" style="2" customWidth="1"/>
  </cols>
  <sheetData>
    <row r="2" spans="1:6" s="62" customFormat="1" ht="12.75">
      <c r="A2" s="58"/>
      <c r="B2" s="58"/>
      <c r="C2" s="58"/>
      <c r="D2" s="58"/>
      <c r="E2" s="58"/>
      <c r="F2" s="58"/>
    </row>
    <row r="3" spans="1:6" s="62" customFormat="1" ht="12.75">
      <c r="A3" s="873" t="s">
        <v>428</v>
      </c>
      <c r="B3" s="873"/>
      <c r="C3" s="873"/>
      <c r="D3" s="873"/>
      <c r="E3" s="873"/>
      <c r="F3" s="873"/>
    </row>
    <row r="4" spans="1:6" s="62" customFormat="1" ht="12.75">
      <c r="A4" s="939" t="s">
        <v>548</v>
      </c>
      <c r="B4" s="939"/>
      <c r="C4" s="939"/>
      <c r="D4" s="939"/>
      <c r="E4" s="939"/>
      <c r="F4" s="939"/>
    </row>
    <row r="5" ht="11.25" customHeight="1"/>
    <row r="6" spans="1:6" ht="11.25" customHeight="1">
      <c r="A6" s="884" t="s">
        <v>429</v>
      </c>
      <c r="B6" s="885"/>
      <c r="C6" s="940" t="s">
        <v>484</v>
      </c>
      <c r="D6" s="941"/>
      <c r="E6" s="870" t="s">
        <v>374</v>
      </c>
      <c r="F6" s="880" t="s">
        <v>430</v>
      </c>
    </row>
    <row r="7" spans="1:7" ht="11.25" customHeight="1">
      <c r="A7" s="886"/>
      <c r="B7" s="887"/>
      <c r="C7" s="942"/>
      <c r="D7" s="943"/>
      <c r="E7" s="875"/>
      <c r="F7" s="892"/>
      <c r="G7" s="77"/>
    </row>
    <row r="8" spans="1:7" ht="39.75" customHeight="1">
      <c r="A8" s="886"/>
      <c r="B8" s="887"/>
      <c r="C8" s="942"/>
      <c r="D8" s="943"/>
      <c r="E8" s="875"/>
      <c r="F8" s="892"/>
      <c r="G8" s="77"/>
    </row>
    <row r="9" spans="1:7" ht="11.25">
      <c r="A9" s="886"/>
      <c r="B9" s="887"/>
      <c r="C9" s="944"/>
      <c r="D9" s="945"/>
      <c r="E9" s="876"/>
      <c r="F9" s="881"/>
      <c r="G9" s="77"/>
    </row>
    <row r="10" spans="1:6" ht="12" customHeight="1">
      <c r="A10" s="888"/>
      <c r="B10" s="889"/>
      <c r="C10" s="868" t="s">
        <v>2</v>
      </c>
      <c r="D10" s="869"/>
      <c r="E10" s="3" t="s">
        <v>3</v>
      </c>
      <c r="F10" s="57" t="s">
        <v>431</v>
      </c>
    </row>
    <row r="11" spans="1:6" ht="11.25" customHeight="1">
      <c r="A11" s="87"/>
      <c r="B11" s="103"/>
      <c r="C11" s="87"/>
      <c r="D11" s="87"/>
      <c r="E11" s="87"/>
      <c r="F11" s="87"/>
    </row>
    <row r="12" spans="1:6" ht="19.5" customHeight="1">
      <c r="A12" s="80" t="s">
        <v>432</v>
      </c>
      <c r="B12" s="80"/>
      <c r="C12" s="946">
        <v>340</v>
      </c>
      <c r="D12" s="947"/>
      <c r="E12" s="16">
        <v>6327086</v>
      </c>
      <c r="F12" s="16">
        <v>46967000</v>
      </c>
    </row>
    <row r="13" spans="1:6" ht="19.5" customHeight="1">
      <c r="A13" s="80" t="s">
        <v>433</v>
      </c>
      <c r="B13" s="80"/>
      <c r="C13" s="946">
        <v>22</v>
      </c>
      <c r="D13" s="947"/>
      <c r="E13" s="16">
        <v>167106</v>
      </c>
      <c r="F13" s="16">
        <v>2829000</v>
      </c>
    </row>
    <row r="14" spans="1:6" ht="19.5" customHeight="1">
      <c r="A14" s="80" t="s">
        <v>434</v>
      </c>
      <c r="B14" s="80"/>
      <c r="C14" s="946">
        <v>29</v>
      </c>
      <c r="D14" s="947"/>
      <c r="E14" s="16">
        <v>453731</v>
      </c>
      <c r="F14" s="16">
        <v>7669000</v>
      </c>
    </row>
    <row r="15" spans="1:6" ht="19.5" customHeight="1">
      <c r="A15" s="80" t="s">
        <v>435</v>
      </c>
      <c r="B15" s="80"/>
      <c r="C15" s="946">
        <v>4</v>
      </c>
      <c r="D15" s="947"/>
      <c r="E15" s="16">
        <v>69567</v>
      </c>
      <c r="F15" s="16">
        <v>530000</v>
      </c>
    </row>
    <row r="16" spans="1:6" ht="19.5" customHeight="1">
      <c r="A16" s="80" t="s">
        <v>436</v>
      </c>
      <c r="B16" s="80"/>
      <c r="C16" s="232"/>
      <c r="D16" s="54" t="s">
        <v>8</v>
      </c>
      <c r="E16" s="54" t="s">
        <v>8</v>
      </c>
      <c r="F16" s="54" t="s">
        <v>8</v>
      </c>
    </row>
    <row r="17" spans="1:6" ht="11.25" customHeight="1">
      <c r="A17" s="80"/>
      <c r="B17" s="80"/>
      <c r="C17" s="946"/>
      <c r="D17" s="947"/>
      <c r="E17" s="16"/>
      <c r="F17" s="16"/>
    </row>
    <row r="18" spans="1:8" s="10" customFormat="1" ht="15.75" customHeight="1">
      <c r="A18" s="104" t="s">
        <v>437</v>
      </c>
      <c r="B18" s="105"/>
      <c r="C18" s="948">
        <v>395</v>
      </c>
      <c r="D18" s="949"/>
      <c r="E18" s="282">
        <v>7017491</v>
      </c>
      <c r="F18" s="73">
        <v>57995000</v>
      </c>
      <c r="G18" s="11"/>
      <c r="H18" s="11"/>
    </row>
    <row r="19" spans="1:7" ht="15.75" customHeight="1">
      <c r="A19" s="80" t="s">
        <v>438</v>
      </c>
      <c r="B19" s="44"/>
      <c r="C19" s="946">
        <v>40</v>
      </c>
      <c r="D19" s="947"/>
      <c r="E19" s="16">
        <v>563310</v>
      </c>
      <c r="F19" s="16">
        <v>9847000</v>
      </c>
      <c r="G19" s="13"/>
    </row>
    <row r="20" ht="11.25" customHeight="1">
      <c r="A20" s="2" t="s">
        <v>7</v>
      </c>
    </row>
    <row r="21" ht="15.75" customHeight="1">
      <c r="A21" s="2" t="s">
        <v>439</v>
      </c>
    </row>
    <row r="22" ht="51.75" customHeight="1">
      <c r="H22" s="53"/>
    </row>
    <row r="23" spans="1:13" ht="12.75">
      <c r="A23" s="873" t="s">
        <v>549</v>
      </c>
      <c r="B23" s="873"/>
      <c r="C23" s="873"/>
      <c r="D23" s="873"/>
      <c r="E23" s="873"/>
      <c r="F23" s="873"/>
      <c r="G23" s="873"/>
      <c r="H23" s="873"/>
      <c r="I23" s="873"/>
      <c r="J23" s="873"/>
      <c r="K23" s="873"/>
      <c r="L23" s="873"/>
      <c r="M23" s="873"/>
    </row>
    <row r="24" spans="7:13" ht="11.25" customHeight="1">
      <c r="G24" s="873"/>
      <c r="H24" s="873"/>
      <c r="I24" s="873"/>
      <c r="J24" s="873"/>
      <c r="K24" s="873"/>
      <c r="L24" s="873"/>
      <c r="M24" s="873"/>
    </row>
    <row r="25" spans="1:15" ht="11.25" customHeight="1">
      <c r="A25" s="884" t="s">
        <v>300</v>
      </c>
      <c r="B25" s="885"/>
      <c r="C25" s="870" t="s">
        <v>440</v>
      </c>
      <c r="D25" s="870" t="s">
        <v>441</v>
      </c>
      <c r="E25" s="870" t="s">
        <v>442</v>
      </c>
      <c r="F25" s="880" t="s">
        <v>443</v>
      </c>
      <c r="J25" s="106"/>
      <c r="K25" s="106"/>
      <c r="L25" s="106"/>
      <c r="M25" s="106"/>
      <c r="N25" s="106"/>
      <c r="O25" s="106"/>
    </row>
    <row r="26" spans="1:15" ht="11.25">
      <c r="A26" s="886"/>
      <c r="B26" s="887"/>
      <c r="C26" s="871"/>
      <c r="D26" s="871"/>
      <c r="E26" s="871"/>
      <c r="F26" s="892"/>
      <c r="J26" s="106"/>
      <c r="K26" s="106"/>
      <c r="L26" s="106"/>
      <c r="M26" s="106"/>
      <c r="N26" s="106"/>
      <c r="O26" s="106"/>
    </row>
    <row r="27" spans="1:15" ht="11.25">
      <c r="A27" s="886"/>
      <c r="B27" s="887"/>
      <c r="C27" s="871"/>
      <c r="D27" s="871"/>
      <c r="E27" s="871"/>
      <c r="F27" s="892"/>
      <c r="J27" s="106"/>
      <c r="K27" s="106"/>
      <c r="L27" s="106"/>
      <c r="M27" s="106"/>
      <c r="N27" s="106"/>
      <c r="O27" s="106"/>
    </row>
    <row r="28" spans="1:15" ht="11.25">
      <c r="A28" s="886"/>
      <c r="B28" s="887"/>
      <c r="C28" s="871"/>
      <c r="D28" s="871"/>
      <c r="E28" s="871"/>
      <c r="F28" s="892"/>
      <c r="J28" s="106"/>
      <c r="K28" s="106"/>
      <c r="L28" s="106"/>
      <c r="M28" s="106"/>
      <c r="N28" s="106"/>
      <c r="O28" s="106"/>
    </row>
    <row r="29" spans="1:15" ht="11.25">
      <c r="A29" s="886"/>
      <c r="B29" s="887"/>
      <c r="C29" s="871"/>
      <c r="D29" s="871"/>
      <c r="E29" s="871"/>
      <c r="F29" s="892"/>
      <c r="J29" s="106"/>
      <c r="K29" s="106"/>
      <c r="L29" s="106"/>
      <c r="M29" s="106"/>
      <c r="N29" s="106"/>
      <c r="O29" s="106"/>
    </row>
    <row r="30" spans="1:25" ht="11.25">
      <c r="A30" s="886"/>
      <c r="B30" s="887"/>
      <c r="C30" s="871"/>
      <c r="D30" s="871"/>
      <c r="E30" s="871"/>
      <c r="F30" s="892"/>
      <c r="G30" s="8"/>
      <c r="H30" s="8"/>
      <c r="I30" s="8"/>
      <c r="J30" s="106"/>
      <c r="K30" s="106"/>
      <c r="L30" s="106"/>
      <c r="M30" s="106"/>
      <c r="N30" s="106"/>
      <c r="O30" s="106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1.25">
      <c r="A31" s="886"/>
      <c r="B31" s="887"/>
      <c r="C31" s="871"/>
      <c r="D31" s="871"/>
      <c r="E31" s="871"/>
      <c r="F31" s="892"/>
      <c r="G31" s="36"/>
      <c r="H31" s="36"/>
      <c r="I31" s="36"/>
      <c r="J31" s="106"/>
      <c r="K31" s="106"/>
      <c r="L31" s="106"/>
      <c r="M31" s="106"/>
      <c r="N31" s="106"/>
      <c r="O31" s="106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 customHeight="1">
      <c r="A32" s="886"/>
      <c r="B32" s="887"/>
      <c r="C32" s="872"/>
      <c r="D32" s="872"/>
      <c r="E32" s="872"/>
      <c r="F32" s="881"/>
      <c r="G32" s="36"/>
      <c r="H32" s="36"/>
      <c r="I32" s="36"/>
      <c r="J32" s="106"/>
      <c r="K32" s="106"/>
      <c r="L32" s="106"/>
      <c r="M32" s="106"/>
      <c r="N32" s="106"/>
      <c r="O32" s="106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1.25">
      <c r="A33" s="888"/>
      <c r="B33" s="889"/>
      <c r="C33" s="868" t="s">
        <v>3</v>
      </c>
      <c r="D33" s="869"/>
      <c r="E33" s="869"/>
      <c r="F33" s="869"/>
      <c r="G33" s="36"/>
      <c r="H33" s="36"/>
      <c r="I33" s="36"/>
      <c r="J33" s="106"/>
      <c r="K33" s="106"/>
      <c r="L33" s="86"/>
      <c r="M33" s="86"/>
      <c r="N33" s="86"/>
      <c r="O33" s="86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>
      <c r="A34" s="62"/>
      <c r="B34" s="62"/>
      <c r="C34" s="4"/>
      <c r="D34" s="62"/>
      <c r="E34" s="62"/>
      <c r="F34" s="62"/>
      <c r="G34" s="36"/>
      <c r="H34" s="36"/>
      <c r="I34" s="36"/>
      <c r="J34" s="36"/>
      <c r="K34" s="36"/>
      <c r="L34" s="36"/>
      <c r="M34" s="36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">
      <c r="A35" s="283" t="s">
        <v>16</v>
      </c>
      <c r="B35" s="80"/>
      <c r="C35" s="130">
        <v>280</v>
      </c>
      <c r="D35" s="73">
        <v>443</v>
      </c>
      <c r="E35" s="149">
        <v>406</v>
      </c>
      <c r="F35" s="73">
        <v>20749</v>
      </c>
      <c r="G35" s="13"/>
      <c r="H35" s="8"/>
      <c r="I35" s="227"/>
      <c r="J35" s="227"/>
      <c r="K35" s="90"/>
      <c r="L35" s="90"/>
      <c r="M35" s="90"/>
      <c r="N35" s="90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7:25" ht="12.75">
      <c r="G36" s="8"/>
      <c r="H36" s="8"/>
      <c r="I36" s="284"/>
      <c r="J36" s="227"/>
      <c r="K36" s="285"/>
      <c r="L36" s="285"/>
      <c r="M36" s="90"/>
      <c r="N36" s="90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7:25" ht="11.25">
      <c r="G37" s="8"/>
      <c r="H37" s="8"/>
      <c r="I37" s="227"/>
      <c r="J37" s="227"/>
      <c r="K37" s="90"/>
      <c r="L37" s="286"/>
      <c r="M37" s="90"/>
      <c r="N37" s="90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9:14" ht="11.25">
      <c r="I38" s="227"/>
      <c r="J38" s="227"/>
      <c r="K38" s="287"/>
      <c r="L38" s="37"/>
      <c r="M38" s="90"/>
      <c r="N38" s="287"/>
    </row>
    <row r="39" spans="5:14" ht="12.75">
      <c r="E39" s="1"/>
      <c r="I39" s="227"/>
      <c r="J39" s="227"/>
      <c r="K39" s="90"/>
      <c r="L39" s="90"/>
      <c r="M39" s="90"/>
      <c r="N39" s="90"/>
    </row>
    <row r="40" spans="9:14" ht="11.25">
      <c r="I40" s="288"/>
      <c r="J40" s="288"/>
      <c r="K40" s="287"/>
      <c r="L40" s="37"/>
      <c r="M40" s="90"/>
      <c r="N40" s="90"/>
    </row>
    <row r="41" spans="9:14" ht="11.25">
      <c r="I41" s="227"/>
      <c r="J41" s="289"/>
      <c r="K41" s="90"/>
      <c r="L41" s="37"/>
      <c r="M41" s="90"/>
      <c r="N41" s="90"/>
    </row>
    <row r="42" spans="9:14" ht="12.75">
      <c r="I42" s="284"/>
      <c r="J42" s="290"/>
      <c r="K42" s="287"/>
      <c r="L42" s="37"/>
      <c r="M42" s="90"/>
      <c r="N42" s="37"/>
    </row>
    <row r="43" spans="9:14" ht="11.25">
      <c r="I43" s="227"/>
      <c r="J43" s="53"/>
      <c r="K43" s="90"/>
      <c r="L43" s="90"/>
      <c r="M43" s="90"/>
      <c r="N43" s="90"/>
    </row>
    <row r="44" spans="9:14" ht="12.75">
      <c r="I44" s="227"/>
      <c r="J44" s="227"/>
      <c r="K44" s="285"/>
      <c r="L44" s="291"/>
      <c r="M44" s="291"/>
      <c r="N44" s="291"/>
    </row>
    <row r="45" spans="9:14" ht="12">
      <c r="I45" s="292"/>
      <c r="J45" s="227"/>
      <c r="K45" s="72"/>
      <c r="L45" s="72"/>
      <c r="M45" s="90"/>
      <c r="N45" s="72"/>
    </row>
  </sheetData>
  <sheetProtection/>
  <mergeCells count="23">
    <mergeCell ref="C33:F33"/>
    <mergeCell ref="C18:D18"/>
    <mergeCell ref="C19:D19"/>
    <mergeCell ref="A23:F23"/>
    <mergeCell ref="G23:M23"/>
    <mergeCell ref="G24:M24"/>
    <mergeCell ref="A25:B33"/>
    <mergeCell ref="C25:C32"/>
    <mergeCell ref="D25:D32"/>
    <mergeCell ref="E25:E32"/>
    <mergeCell ref="F25:F32"/>
    <mergeCell ref="C12:D12"/>
    <mergeCell ref="C13:D13"/>
    <mergeCell ref="C14:D14"/>
    <mergeCell ref="C15:D15"/>
    <mergeCell ref="C17:D17"/>
    <mergeCell ref="A3:F3"/>
    <mergeCell ref="A4:F4"/>
    <mergeCell ref="A6:B10"/>
    <mergeCell ref="C6:D9"/>
    <mergeCell ref="E6:E9"/>
    <mergeCell ref="F6:F9"/>
    <mergeCell ref="C10:D10"/>
  </mergeCells>
  <printOptions/>
  <pageMargins left="0.7" right="0.7" top="0.75" bottom="0.75" header="0.3" footer="0.3"/>
  <pageSetup horizontalDpi="600" verticalDpi="600" orientation="portrait" paperSize="9" scale="88" r:id="rId1"/>
  <headerFooter alignWithMargins="0">
    <oddHeader>&amp;L&amp;"Arial,Kursiv"&amp;9 &amp;U1 Abfallentsorgung&amp;R&amp;"Arial,Kursiv"&amp;9&amp;UAbfallwirtschaft in Bayern 2016</oddHeader>
    <oddFooter>&amp;C 45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72" sqref="A72"/>
    </sheetView>
  </sheetViews>
  <sheetFormatPr defaultColWidth="11.421875" defaultRowHeight="12.75"/>
  <cols>
    <col min="1" max="1" width="6.57421875" style="62" customWidth="1"/>
    <col min="2" max="2" width="40.57421875" style="62" customWidth="1"/>
    <col min="3" max="3" width="0.85546875" style="62" customWidth="1"/>
    <col min="4" max="4" width="6.140625" style="62" customWidth="1"/>
    <col min="5" max="5" width="8.7109375" style="62" customWidth="1"/>
    <col min="6" max="6" width="8.8515625" style="62" customWidth="1"/>
    <col min="7" max="7" width="7.00390625" style="62" bestFit="1" customWidth="1"/>
    <col min="8" max="8" width="8.8515625" style="62" customWidth="1"/>
    <col min="9" max="9" width="8.00390625" style="62" customWidth="1"/>
    <col min="10" max="10" width="6.8515625" style="62" customWidth="1"/>
    <col min="11" max="11" width="9.421875" style="62" customWidth="1"/>
    <col min="12" max="12" width="9.28125" style="62" customWidth="1"/>
    <col min="13" max="16384" width="11.421875" style="62" customWidth="1"/>
  </cols>
  <sheetData>
    <row r="1" spans="2:12" ht="12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873" t="s">
        <v>550</v>
      </c>
      <c r="B3" s="873"/>
      <c r="C3" s="873"/>
      <c r="D3" s="873"/>
      <c r="E3" s="873"/>
      <c r="F3" s="873"/>
      <c r="G3" s="873"/>
      <c r="H3" s="873"/>
      <c r="I3" s="873"/>
      <c r="J3" s="873"/>
      <c r="K3" s="58"/>
      <c r="L3" s="58"/>
    </row>
    <row r="4" spans="1:12" ht="12.75">
      <c r="A4" s="873" t="s">
        <v>324</v>
      </c>
      <c r="B4" s="873"/>
      <c r="C4" s="873"/>
      <c r="D4" s="873"/>
      <c r="E4" s="873"/>
      <c r="F4" s="873"/>
      <c r="G4" s="873"/>
      <c r="H4" s="873"/>
      <c r="I4" s="873"/>
      <c r="J4" s="873"/>
      <c r="K4" s="58"/>
      <c r="L4" s="58"/>
    </row>
    <row r="5" spans="1:12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 customHeight="1">
      <c r="A6" s="885" t="s">
        <v>416</v>
      </c>
      <c r="B6" s="893" t="s">
        <v>37</v>
      </c>
      <c r="C6" s="894"/>
      <c r="D6" s="870" t="s">
        <v>502</v>
      </c>
      <c r="E6" s="870" t="s">
        <v>485</v>
      </c>
      <c r="F6" s="870" t="s">
        <v>551</v>
      </c>
      <c r="G6" s="909" t="s">
        <v>1</v>
      </c>
      <c r="H6" s="910"/>
      <c r="I6" s="910"/>
      <c r="J6" s="910"/>
      <c r="K6" s="36"/>
      <c r="L6" s="36"/>
    </row>
    <row r="7" spans="1:12" ht="12.75" customHeight="1">
      <c r="A7" s="887"/>
      <c r="B7" s="896"/>
      <c r="C7" s="897"/>
      <c r="D7" s="871"/>
      <c r="E7" s="871"/>
      <c r="F7" s="871"/>
      <c r="G7" s="880" t="s">
        <v>417</v>
      </c>
      <c r="H7" s="912" t="s">
        <v>180</v>
      </c>
      <c r="I7" s="913"/>
      <c r="J7" s="913"/>
      <c r="K7" s="60"/>
      <c r="L7" s="60"/>
    </row>
    <row r="8" spans="1:12" ht="12.75" customHeight="1">
      <c r="A8" s="887"/>
      <c r="B8" s="896"/>
      <c r="C8" s="897"/>
      <c r="D8" s="871"/>
      <c r="E8" s="871"/>
      <c r="F8" s="871"/>
      <c r="G8" s="892"/>
      <c r="H8" s="870" t="s">
        <v>16</v>
      </c>
      <c r="I8" s="870" t="s">
        <v>17</v>
      </c>
      <c r="J8" s="884" t="s">
        <v>18</v>
      </c>
      <c r="K8" s="60"/>
      <c r="L8" s="36"/>
    </row>
    <row r="9" spans="1:12" ht="12.75">
      <c r="A9" s="887"/>
      <c r="B9" s="896"/>
      <c r="C9" s="897"/>
      <c r="D9" s="871"/>
      <c r="E9" s="871"/>
      <c r="F9" s="871"/>
      <c r="G9" s="892"/>
      <c r="H9" s="871"/>
      <c r="I9" s="871"/>
      <c r="J9" s="886"/>
      <c r="K9" s="60"/>
      <c r="L9" s="36"/>
    </row>
    <row r="10" spans="1:12" ht="12.75">
      <c r="A10" s="887"/>
      <c r="B10" s="896"/>
      <c r="C10" s="897"/>
      <c r="D10" s="871"/>
      <c r="E10" s="871"/>
      <c r="F10" s="871"/>
      <c r="G10" s="892"/>
      <c r="H10" s="871"/>
      <c r="I10" s="871"/>
      <c r="J10" s="886"/>
      <c r="K10" s="60"/>
      <c r="L10" s="36"/>
    </row>
    <row r="11" spans="1:12" ht="12.75">
      <c r="A11" s="887"/>
      <c r="B11" s="896"/>
      <c r="C11" s="897"/>
      <c r="D11" s="871"/>
      <c r="E11" s="871"/>
      <c r="F11" s="871"/>
      <c r="G11" s="892"/>
      <c r="H11" s="871"/>
      <c r="I11" s="871"/>
      <c r="J11" s="886"/>
      <c r="K11" s="36"/>
      <c r="L11" s="36"/>
    </row>
    <row r="12" spans="1:12" ht="14.25" customHeight="1">
      <c r="A12" s="887"/>
      <c r="B12" s="896"/>
      <c r="C12" s="897"/>
      <c r="D12" s="871"/>
      <c r="E12" s="871"/>
      <c r="F12" s="871"/>
      <c r="G12" s="892"/>
      <c r="H12" s="871"/>
      <c r="I12" s="871"/>
      <c r="J12" s="886"/>
      <c r="K12" s="36"/>
      <c r="L12" s="36"/>
    </row>
    <row r="13" spans="1:12" ht="14.25" customHeight="1">
      <c r="A13" s="889"/>
      <c r="B13" s="899"/>
      <c r="C13" s="900"/>
      <c r="D13" s="3" t="s">
        <v>418</v>
      </c>
      <c r="E13" s="868" t="s">
        <v>3</v>
      </c>
      <c r="F13" s="869"/>
      <c r="G13" s="869"/>
      <c r="H13" s="869"/>
      <c r="I13" s="869"/>
      <c r="J13" s="869"/>
      <c r="K13" s="293"/>
      <c r="L13" s="9"/>
    </row>
    <row r="14" spans="1:12" ht="9.75" customHeight="1">
      <c r="A14" s="60"/>
      <c r="B14" s="36"/>
      <c r="C14" s="36"/>
      <c r="D14" s="294"/>
      <c r="E14" s="185"/>
      <c r="F14" s="185"/>
      <c r="G14" s="185"/>
      <c r="H14" s="185"/>
      <c r="I14" s="185"/>
      <c r="J14" s="185"/>
      <c r="K14" s="293"/>
      <c r="L14" s="9"/>
    </row>
    <row r="15" spans="1:12" ht="11.25" customHeight="1">
      <c r="A15" s="950" t="s">
        <v>5</v>
      </c>
      <c r="B15" s="950"/>
      <c r="C15" s="950"/>
      <c r="D15" s="950"/>
      <c r="E15" s="950"/>
      <c r="F15" s="950"/>
      <c r="G15" s="950"/>
      <c r="H15" s="950"/>
      <c r="I15" s="950"/>
      <c r="J15" s="950"/>
      <c r="K15" s="295"/>
      <c r="L15" s="295"/>
    </row>
    <row r="16" spans="1:12" ht="7.5" customHeight="1">
      <c r="A16" s="76"/>
      <c r="B16" s="28"/>
      <c r="C16" s="28"/>
      <c r="D16" s="28"/>
      <c r="E16" s="296"/>
      <c r="F16" s="296"/>
      <c r="G16" s="170"/>
      <c r="H16" s="170"/>
      <c r="I16" s="297"/>
      <c r="J16" s="133"/>
      <c r="K16" s="133"/>
      <c r="L16" s="133"/>
    </row>
    <row r="17" spans="1:12" ht="11.25" customHeight="1">
      <c r="A17" s="79" t="s">
        <v>444</v>
      </c>
      <c r="B17" s="19" t="s">
        <v>54</v>
      </c>
      <c r="C17" s="19"/>
      <c r="D17" s="298"/>
      <c r="E17" s="296"/>
      <c r="F17" s="296"/>
      <c r="G17" s="133"/>
      <c r="I17" s="133"/>
      <c r="J17" s="133"/>
      <c r="K17" s="133"/>
      <c r="L17" s="133"/>
    </row>
    <row r="18" spans="1:13" ht="11.25" customHeight="1">
      <c r="A18" s="79"/>
      <c r="B18" s="19" t="s">
        <v>192</v>
      </c>
      <c r="C18" s="19"/>
      <c r="D18" s="91"/>
      <c r="E18" s="13"/>
      <c r="F18" s="13"/>
      <c r="G18" s="133"/>
      <c r="I18" s="133"/>
      <c r="J18" s="133"/>
      <c r="K18" s="133"/>
      <c r="L18" s="133"/>
      <c r="M18" s="296"/>
    </row>
    <row r="19" spans="2:12" ht="11.25" customHeight="1">
      <c r="B19" s="59" t="s">
        <v>149</v>
      </c>
      <c r="C19" s="20"/>
      <c r="D19" s="122">
        <v>12</v>
      </c>
      <c r="E19" s="90">
        <v>84726</v>
      </c>
      <c r="F19" s="90">
        <v>112538</v>
      </c>
      <c r="G19" s="90">
        <v>17</v>
      </c>
      <c r="H19" s="90">
        <v>84634</v>
      </c>
      <c r="I19" s="90">
        <v>21116</v>
      </c>
      <c r="J19" s="90">
        <v>6772</v>
      </c>
      <c r="K19" s="133"/>
      <c r="L19" s="133"/>
    </row>
    <row r="20" spans="2:12" ht="7.5" customHeight="1">
      <c r="B20" s="93"/>
      <c r="C20" s="19"/>
      <c r="D20" s="93"/>
      <c r="E20" s="90"/>
      <c r="F20" s="90"/>
      <c r="G20" s="19"/>
      <c r="H20" s="299"/>
      <c r="I20" s="142"/>
      <c r="J20" s="142"/>
      <c r="K20" s="133"/>
      <c r="L20" s="133"/>
    </row>
    <row r="21" spans="1:12" ht="11.25" customHeight="1">
      <c r="A21" s="79" t="s">
        <v>61</v>
      </c>
      <c r="B21" s="20" t="s">
        <v>445</v>
      </c>
      <c r="C21" s="19"/>
      <c r="D21" s="122">
        <v>91</v>
      </c>
      <c r="E21" s="90">
        <v>999020</v>
      </c>
      <c r="F21" s="90">
        <v>1099822</v>
      </c>
      <c r="G21" s="90">
        <v>10793</v>
      </c>
      <c r="H21" s="90">
        <v>887770</v>
      </c>
      <c r="I21" s="90">
        <v>182082</v>
      </c>
      <c r="J21" s="90">
        <v>19177</v>
      </c>
      <c r="K21" s="133"/>
      <c r="L21" s="133"/>
    </row>
    <row r="22" spans="1:12" ht="7.5" customHeight="1">
      <c r="A22" s="79"/>
      <c r="B22" s="19"/>
      <c r="C22" s="80"/>
      <c r="D22" s="300"/>
      <c r="E22" s="90"/>
      <c r="F22" s="90"/>
      <c r="G22" s="17"/>
      <c r="H22" s="299"/>
      <c r="I22" s="17"/>
      <c r="J22" s="17"/>
      <c r="K22" s="133"/>
      <c r="L22" s="133"/>
    </row>
    <row r="23" spans="1:12" ht="11.25" customHeight="1">
      <c r="A23" s="79" t="s">
        <v>62</v>
      </c>
      <c r="B23" s="19" t="s">
        <v>446</v>
      </c>
      <c r="C23" s="19"/>
      <c r="D23" s="93"/>
      <c r="E23" s="90"/>
      <c r="F23" s="90"/>
      <c r="G23" s="17"/>
      <c r="H23" s="299"/>
      <c r="I23" s="17"/>
      <c r="J23" s="17"/>
      <c r="K23" s="133"/>
      <c r="L23" s="133"/>
    </row>
    <row r="24" spans="1:12" ht="11.25" customHeight="1">
      <c r="A24" s="79"/>
      <c r="B24" s="19" t="s">
        <v>447</v>
      </c>
      <c r="C24" s="19"/>
      <c r="D24" s="301"/>
      <c r="E24" s="90"/>
      <c r="F24" s="90"/>
      <c r="G24" s="302"/>
      <c r="H24" s="299"/>
      <c r="I24" s="302"/>
      <c r="J24" s="302"/>
      <c r="K24" s="133"/>
      <c r="L24" s="133"/>
    </row>
    <row r="25" spans="1:12" ht="11.25" customHeight="1">
      <c r="A25" s="79"/>
      <c r="B25" s="20" t="s">
        <v>448</v>
      </c>
      <c r="C25" s="19"/>
      <c r="D25" s="122">
        <v>25</v>
      </c>
      <c r="E25" s="90">
        <v>51964</v>
      </c>
      <c r="F25" s="90">
        <v>56141</v>
      </c>
      <c r="G25" s="90">
        <v>25</v>
      </c>
      <c r="H25" s="90">
        <v>31854</v>
      </c>
      <c r="I25" s="90">
        <v>22293</v>
      </c>
      <c r="J25" s="90">
        <v>1969</v>
      </c>
      <c r="K25" s="133"/>
      <c r="L25" s="133"/>
    </row>
    <row r="26" spans="1:12" ht="7.5" customHeight="1">
      <c r="A26" s="79"/>
      <c r="B26" s="19"/>
      <c r="C26" s="19"/>
      <c r="D26" s="122"/>
      <c r="E26" s="90"/>
      <c r="F26" s="90"/>
      <c r="G26" s="90"/>
      <c r="H26" s="90"/>
      <c r="I26" s="90"/>
      <c r="J26" s="90"/>
      <c r="K26" s="133"/>
      <c r="L26" s="133"/>
    </row>
    <row r="27" spans="1:12" ht="11.25" customHeight="1">
      <c r="A27" s="79" t="s">
        <v>41</v>
      </c>
      <c r="B27" s="20" t="s">
        <v>449</v>
      </c>
      <c r="C27" s="80"/>
      <c r="D27" s="122">
        <v>26</v>
      </c>
      <c r="E27" s="90">
        <v>247111</v>
      </c>
      <c r="F27" s="90">
        <v>265501</v>
      </c>
      <c r="G27" s="54" t="s">
        <v>8</v>
      </c>
      <c r="H27" s="90">
        <v>224616</v>
      </c>
      <c r="I27" s="90">
        <v>9681</v>
      </c>
      <c r="J27" s="90">
        <v>31204</v>
      </c>
      <c r="K27" s="133"/>
      <c r="L27" s="133"/>
    </row>
    <row r="28" spans="1:12" ht="7.5" customHeight="1">
      <c r="A28" s="79"/>
      <c r="B28" s="19"/>
      <c r="C28" s="158"/>
      <c r="D28" s="122"/>
      <c r="E28" s="90"/>
      <c r="F28" s="90"/>
      <c r="G28" s="90"/>
      <c r="H28" s="90"/>
      <c r="I28" s="90"/>
      <c r="J28" s="90"/>
      <c r="K28" s="133"/>
      <c r="L28" s="133"/>
    </row>
    <row r="29" spans="1:12" ht="11.25" customHeight="1">
      <c r="A29" s="79" t="s">
        <v>42</v>
      </c>
      <c r="B29" s="20" t="s">
        <v>450</v>
      </c>
      <c r="C29" s="18"/>
      <c r="D29" s="122">
        <v>36</v>
      </c>
      <c r="E29" s="90">
        <v>192223</v>
      </c>
      <c r="F29" s="90">
        <v>223364</v>
      </c>
      <c r="G29" s="90">
        <v>15</v>
      </c>
      <c r="H29" s="90">
        <v>196672</v>
      </c>
      <c r="I29" s="90">
        <v>22065</v>
      </c>
      <c r="J29" s="90">
        <v>4611</v>
      </c>
      <c r="K29" s="133"/>
      <c r="L29" s="133"/>
    </row>
    <row r="30" spans="1:12" ht="7.5" customHeight="1">
      <c r="A30" s="79"/>
      <c r="B30" s="19"/>
      <c r="C30" s="19"/>
      <c r="D30" s="122"/>
      <c r="E30" s="90"/>
      <c r="F30" s="90"/>
      <c r="G30" s="90"/>
      <c r="H30" s="90"/>
      <c r="I30" s="90"/>
      <c r="J30" s="90"/>
      <c r="K30" s="133"/>
      <c r="L30" s="133"/>
    </row>
    <row r="31" spans="1:12" ht="11.25" customHeight="1">
      <c r="A31" s="79" t="s">
        <v>451</v>
      </c>
      <c r="B31" s="20" t="s">
        <v>452</v>
      </c>
      <c r="C31" s="19"/>
      <c r="D31" s="122">
        <v>29</v>
      </c>
      <c r="E31" s="90">
        <v>147787</v>
      </c>
      <c r="F31" s="90">
        <v>157779</v>
      </c>
      <c r="G31" s="90">
        <v>1854</v>
      </c>
      <c r="H31" s="90">
        <v>123888</v>
      </c>
      <c r="I31" s="90">
        <v>19693</v>
      </c>
      <c r="J31" s="90">
        <v>12344</v>
      </c>
      <c r="K31" s="133"/>
      <c r="L31" s="133"/>
    </row>
    <row r="32" spans="1:13" ht="7.5" customHeight="1">
      <c r="A32" s="79"/>
      <c r="B32" s="19"/>
      <c r="C32" s="18"/>
      <c r="D32" s="122"/>
      <c r="E32" s="90"/>
      <c r="F32" s="90"/>
      <c r="G32" s="90"/>
      <c r="H32" s="90"/>
      <c r="I32" s="90"/>
      <c r="J32" s="90"/>
      <c r="K32" s="133"/>
      <c r="L32" s="133"/>
      <c r="M32" s="133"/>
    </row>
    <row r="33" spans="1:12" ht="11.25" customHeight="1">
      <c r="A33" s="79" t="s">
        <v>453</v>
      </c>
      <c r="B33" s="19" t="s">
        <v>454</v>
      </c>
      <c r="C33" s="80"/>
      <c r="D33" s="122"/>
      <c r="E33" s="90"/>
      <c r="F33" s="90"/>
      <c r="G33" s="90"/>
      <c r="H33" s="90"/>
      <c r="I33" s="90"/>
      <c r="J33" s="90"/>
      <c r="K33" s="133"/>
      <c r="L33" s="133"/>
    </row>
    <row r="34" spans="1:12" ht="11.25" customHeight="1">
      <c r="A34" s="79"/>
      <c r="B34" s="20" t="s">
        <v>455</v>
      </c>
      <c r="C34" s="80"/>
      <c r="D34" s="122">
        <v>66</v>
      </c>
      <c r="E34" s="90">
        <v>215148</v>
      </c>
      <c r="F34" s="90">
        <v>213024</v>
      </c>
      <c r="G34" s="90">
        <v>10761</v>
      </c>
      <c r="H34" s="90">
        <v>197267</v>
      </c>
      <c r="I34" s="90">
        <v>4996</v>
      </c>
      <c r="J34" s="54" t="s">
        <v>8</v>
      </c>
      <c r="K34" s="133"/>
      <c r="L34" s="133"/>
    </row>
    <row r="35" spans="1:12" ht="7.5" customHeight="1">
      <c r="A35" s="79"/>
      <c r="B35" s="19"/>
      <c r="C35" s="19"/>
      <c r="D35" s="122"/>
      <c r="E35" s="90"/>
      <c r="F35" s="90"/>
      <c r="G35" s="90"/>
      <c r="H35" s="90"/>
      <c r="I35" s="90"/>
      <c r="J35" s="90"/>
      <c r="K35" s="133"/>
      <c r="L35" s="133"/>
    </row>
    <row r="36" spans="1:12" ht="11.25" customHeight="1">
      <c r="A36" s="79" t="s">
        <v>456</v>
      </c>
      <c r="B36" s="20" t="s">
        <v>457</v>
      </c>
      <c r="C36" s="19"/>
      <c r="D36" s="122">
        <v>35</v>
      </c>
      <c r="E36" s="90">
        <v>136574</v>
      </c>
      <c r="F36" s="90">
        <v>131082</v>
      </c>
      <c r="G36" s="90">
        <v>11336</v>
      </c>
      <c r="H36" s="90">
        <v>105084</v>
      </c>
      <c r="I36" s="90">
        <v>14215</v>
      </c>
      <c r="J36" s="90">
        <v>447</v>
      </c>
      <c r="K36" s="133"/>
      <c r="L36" s="133"/>
    </row>
    <row r="37" spans="1:12" ht="7.5" customHeight="1">
      <c r="A37" s="79"/>
      <c r="B37" s="19"/>
      <c r="C37" s="19"/>
      <c r="D37" s="122"/>
      <c r="E37" s="90"/>
      <c r="F37" s="90"/>
      <c r="G37" s="90"/>
      <c r="H37" s="90"/>
      <c r="I37" s="90"/>
      <c r="J37" s="90"/>
      <c r="K37" s="133"/>
      <c r="L37" s="133"/>
    </row>
    <row r="38" spans="1:13" ht="11.25" customHeight="1">
      <c r="A38" s="222">
        <v>200101</v>
      </c>
      <c r="B38" s="19" t="s">
        <v>458</v>
      </c>
      <c r="C38" s="18"/>
      <c r="D38" s="122"/>
      <c r="E38" s="90"/>
      <c r="F38" s="90"/>
      <c r="G38" s="90"/>
      <c r="H38" s="90"/>
      <c r="I38" s="90"/>
      <c r="J38" s="90"/>
      <c r="K38" s="133"/>
      <c r="L38" s="133"/>
      <c r="M38" s="133"/>
    </row>
    <row r="39" spans="1:12" ht="11.25" customHeight="1">
      <c r="A39" s="79"/>
      <c r="B39" s="20" t="s">
        <v>459</v>
      </c>
      <c r="C39" s="18"/>
      <c r="D39" s="122">
        <v>60</v>
      </c>
      <c r="E39" s="90">
        <v>1345286</v>
      </c>
      <c r="F39" s="90">
        <v>1373813</v>
      </c>
      <c r="G39" s="90">
        <v>18802</v>
      </c>
      <c r="H39" s="90">
        <v>1120690</v>
      </c>
      <c r="I39" s="90">
        <v>226434</v>
      </c>
      <c r="J39" s="90">
        <v>7887</v>
      </c>
      <c r="K39" s="133"/>
      <c r="L39" s="133"/>
    </row>
    <row r="40" spans="1:12" ht="7.5" customHeight="1">
      <c r="A40" s="79"/>
      <c r="B40" s="19"/>
      <c r="C40" s="18"/>
      <c r="D40" s="122"/>
      <c r="E40" s="90"/>
      <c r="F40" s="90"/>
      <c r="G40" s="90"/>
      <c r="H40" s="90"/>
      <c r="I40" s="90"/>
      <c r="J40" s="90"/>
      <c r="K40" s="133"/>
      <c r="L40" s="133"/>
    </row>
    <row r="41" spans="1:12" ht="11.25" customHeight="1">
      <c r="A41" s="79" t="s">
        <v>460</v>
      </c>
      <c r="B41" s="19" t="s">
        <v>458</v>
      </c>
      <c r="C41" s="18"/>
      <c r="D41" s="122"/>
      <c r="E41" s="90"/>
      <c r="F41" s="90"/>
      <c r="G41" s="90"/>
      <c r="H41" s="90"/>
      <c r="I41" s="90"/>
      <c r="J41" s="90"/>
      <c r="K41" s="133"/>
      <c r="L41" s="133"/>
    </row>
    <row r="42" spans="1:12" ht="11.25" customHeight="1">
      <c r="A42" s="79"/>
      <c r="B42" s="20" t="s">
        <v>461</v>
      </c>
      <c r="C42" s="18"/>
      <c r="D42" s="122">
        <v>10</v>
      </c>
      <c r="E42" s="90">
        <v>21549</v>
      </c>
      <c r="F42" s="90">
        <v>16909</v>
      </c>
      <c r="G42" s="90">
        <v>1</v>
      </c>
      <c r="H42" s="90">
        <v>13543</v>
      </c>
      <c r="I42" s="90">
        <v>2270</v>
      </c>
      <c r="J42" s="90">
        <v>1095</v>
      </c>
      <c r="K42" s="133"/>
      <c r="L42" s="133"/>
    </row>
    <row r="43" spans="1:12" ht="7.5" customHeight="1">
      <c r="A43" s="79"/>
      <c r="B43" s="19"/>
      <c r="C43" s="18"/>
      <c r="D43" s="122"/>
      <c r="E43" s="90"/>
      <c r="F43" s="90"/>
      <c r="G43" s="90"/>
      <c r="H43" s="90"/>
      <c r="I43" s="90"/>
      <c r="J43" s="90"/>
      <c r="K43" s="133"/>
      <c r="L43" s="133"/>
    </row>
    <row r="44" spans="1:12" ht="11.25" customHeight="1">
      <c r="A44" s="79" t="s">
        <v>462</v>
      </c>
      <c r="B44" s="20" t="s">
        <v>370</v>
      </c>
      <c r="C44" s="18"/>
      <c r="D44" s="122">
        <v>48</v>
      </c>
      <c r="E44" s="90">
        <v>192711</v>
      </c>
      <c r="F44" s="90">
        <v>267318</v>
      </c>
      <c r="G44" s="90">
        <v>636</v>
      </c>
      <c r="H44" s="90">
        <v>250547</v>
      </c>
      <c r="I44" s="90">
        <v>16135</v>
      </c>
      <c r="J44" s="54" t="s">
        <v>8</v>
      </c>
      <c r="K44" s="133"/>
      <c r="L44" s="133"/>
    </row>
    <row r="45" spans="1:12" ht="7.5" customHeight="1">
      <c r="A45" s="74"/>
      <c r="B45" s="28"/>
      <c r="C45" s="18"/>
      <c r="D45" s="184"/>
      <c r="E45" s="90"/>
      <c r="F45" s="90"/>
      <c r="G45" s="17"/>
      <c r="H45" s="299"/>
      <c r="I45" s="17"/>
      <c r="J45" s="302"/>
      <c r="K45" s="296"/>
      <c r="L45" s="133"/>
    </row>
    <row r="46" spans="1:12" ht="11.25" customHeight="1">
      <c r="A46" s="74"/>
      <c r="B46" s="84" t="s">
        <v>19</v>
      </c>
      <c r="C46" s="80"/>
      <c r="D46" s="130">
        <v>214</v>
      </c>
      <c r="E46" s="149">
        <v>3916651</v>
      </c>
      <c r="F46" s="149">
        <v>4283230</v>
      </c>
      <c r="G46" s="72">
        <v>64864</v>
      </c>
      <c r="H46" s="72">
        <v>3558940</v>
      </c>
      <c r="I46" s="72">
        <v>565834</v>
      </c>
      <c r="J46" s="72">
        <v>93593</v>
      </c>
      <c r="K46" s="158"/>
      <c r="L46" s="11"/>
    </row>
    <row r="47" spans="1:12" ht="14.25" customHeight="1">
      <c r="A47" s="74"/>
      <c r="B47" s="80"/>
      <c r="C47" s="80"/>
      <c r="D47" s="88"/>
      <c r="E47" s="296"/>
      <c r="F47" s="296"/>
      <c r="G47" s="296"/>
      <c r="H47" s="296"/>
      <c r="I47" s="296"/>
      <c r="J47" s="296"/>
      <c r="K47" s="133"/>
      <c r="L47" s="133"/>
    </row>
    <row r="48" spans="1:12" ht="11.25" customHeight="1">
      <c r="A48" s="951" t="s">
        <v>463</v>
      </c>
      <c r="B48" s="951"/>
      <c r="C48" s="951"/>
      <c r="D48" s="951"/>
      <c r="E48" s="951"/>
      <c r="F48" s="951"/>
      <c r="G48" s="951"/>
      <c r="H48" s="951"/>
      <c r="I48" s="951"/>
      <c r="J48" s="951"/>
      <c r="K48" s="951"/>
      <c r="L48" s="13"/>
    </row>
    <row r="49" spans="1:12" ht="7.5" customHeight="1">
      <c r="A49" s="74"/>
      <c r="B49" s="28"/>
      <c r="C49" s="28"/>
      <c r="D49" s="28"/>
      <c r="E49" s="296"/>
      <c r="F49" s="296"/>
      <c r="G49" s="170"/>
      <c r="H49" s="170"/>
      <c r="I49" s="297"/>
      <c r="J49" s="297"/>
      <c r="K49" s="133"/>
      <c r="L49" s="133"/>
    </row>
    <row r="50" spans="1:12" ht="11.25" customHeight="1">
      <c r="A50" s="74" t="s">
        <v>464</v>
      </c>
      <c r="B50" s="93" t="s">
        <v>465</v>
      </c>
      <c r="C50" s="28"/>
      <c r="D50" s="93"/>
      <c r="E50" s="296"/>
      <c r="F50" s="296"/>
      <c r="G50" s="170"/>
      <c r="H50" s="170"/>
      <c r="I50" s="297"/>
      <c r="J50" s="297"/>
      <c r="K50" s="133"/>
      <c r="L50" s="133"/>
    </row>
    <row r="51" spans="1:12" ht="11.25" customHeight="1">
      <c r="A51" s="79"/>
      <c r="B51" s="184" t="s">
        <v>466</v>
      </c>
      <c r="C51" s="19"/>
      <c r="D51" s="122">
        <v>23</v>
      </c>
      <c r="E51" s="90">
        <v>14284</v>
      </c>
      <c r="F51" s="90">
        <v>13740</v>
      </c>
      <c r="G51" s="90">
        <v>1</v>
      </c>
      <c r="H51" s="90">
        <v>11647</v>
      </c>
      <c r="I51" s="90">
        <v>2093</v>
      </c>
      <c r="J51" s="54" t="s">
        <v>8</v>
      </c>
      <c r="K51" s="303"/>
      <c r="L51" s="133"/>
    </row>
    <row r="52" spans="1:12" ht="7.5" customHeight="1">
      <c r="A52" s="79"/>
      <c r="B52" s="18"/>
      <c r="C52" s="19"/>
      <c r="D52" s="122"/>
      <c r="E52" s="90"/>
      <c r="F52" s="90"/>
      <c r="G52" s="90"/>
      <c r="H52" s="90"/>
      <c r="I52" s="90"/>
      <c r="J52" s="90"/>
      <c r="K52" s="133"/>
      <c r="L52" s="133"/>
    </row>
    <row r="53" spans="1:12" ht="11.25" customHeight="1">
      <c r="A53" s="79" t="s">
        <v>467</v>
      </c>
      <c r="B53" s="18" t="s">
        <v>468</v>
      </c>
      <c r="C53" s="18"/>
      <c r="D53" s="122">
        <v>19</v>
      </c>
      <c r="E53" s="90">
        <v>3782</v>
      </c>
      <c r="F53" s="90">
        <v>20650</v>
      </c>
      <c r="G53" s="54" t="s">
        <v>8</v>
      </c>
      <c r="H53" s="90">
        <v>20430</v>
      </c>
      <c r="I53" s="90">
        <v>221</v>
      </c>
      <c r="J53" s="54" t="s">
        <v>8</v>
      </c>
      <c r="K53" s="133"/>
      <c r="L53" s="133"/>
    </row>
    <row r="54" spans="1:10" ht="7.5" customHeight="1">
      <c r="A54" s="79"/>
      <c r="B54" s="158"/>
      <c r="C54" s="158"/>
      <c r="D54" s="122"/>
      <c r="E54" s="90"/>
      <c r="F54" s="90"/>
      <c r="G54" s="90"/>
      <c r="H54" s="90"/>
      <c r="I54" s="90"/>
      <c r="J54" s="90"/>
    </row>
    <row r="55" spans="1:10" ht="11.25" customHeight="1">
      <c r="A55" s="222">
        <v>200123</v>
      </c>
      <c r="B55" s="158" t="s">
        <v>469</v>
      </c>
      <c r="C55" s="158"/>
      <c r="D55" s="122"/>
      <c r="E55" s="90"/>
      <c r="F55" s="90"/>
      <c r="G55" s="90"/>
      <c r="H55" s="90"/>
      <c r="I55" s="90"/>
      <c r="J55" s="90"/>
    </row>
    <row r="56" spans="2:12" ht="11.25" customHeight="1">
      <c r="B56" s="304" t="s">
        <v>470</v>
      </c>
      <c r="C56" s="19"/>
      <c r="D56" s="122"/>
      <c r="E56" s="90"/>
      <c r="F56" s="90"/>
      <c r="G56" s="90"/>
      <c r="H56" s="90"/>
      <c r="I56" s="90"/>
      <c r="J56" s="90"/>
      <c r="K56" s="133"/>
      <c r="L56" s="133"/>
    </row>
    <row r="57" spans="1:12" ht="11.25" customHeight="1">
      <c r="A57" s="79"/>
      <c r="B57" s="184" t="s">
        <v>471</v>
      </c>
      <c r="C57" s="18"/>
      <c r="D57" s="122">
        <v>8</v>
      </c>
      <c r="E57" s="90">
        <v>24467</v>
      </c>
      <c r="F57" s="90">
        <v>23650</v>
      </c>
      <c r="G57" s="90">
        <v>0</v>
      </c>
      <c r="H57" s="90">
        <v>16671</v>
      </c>
      <c r="I57" s="90">
        <v>6979</v>
      </c>
      <c r="J57" s="54" t="s">
        <v>8</v>
      </c>
      <c r="K57" s="133"/>
      <c r="L57" s="133"/>
    </row>
    <row r="58" spans="1:12" ht="7.5" customHeight="1">
      <c r="A58" s="74"/>
      <c r="B58" s="184"/>
      <c r="C58" s="18"/>
      <c r="D58" s="122"/>
      <c r="E58" s="90"/>
      <c r="F58" s="90"/>
      <c r="G58" s="90"/>
      <c r="H58" s="90"/>
      <c r="I58" s="90"/>
      <c r="J58" s="90"/>
      <c r="K58" s="133"/>
      <c r="L58" s="133"/>
    </row>
    <row r="59" spans="1:12" ht="11.25" customHeight="1">
      <c r="A59" s="74" t="s">
        <v>472</v>
      </c>
      <c r="B59" s="100" t="s">
        <v>469</v>
      </c>
      <c r="C59" s="19"/>
      <c r="D59" s="122"/>
      <c r="E59" s="90"/>
      <c r="F59" s="90"/>
      <c r="G59" s="90"/>
      <c r="H59" s="90"/>
      <c r="I59" s="90"/>
      <c r="J59" s="90"/>
      <c r="K59" s="133"/>
      <c r="L59" s="133"/>
    </row>
    <row r="60" spans="1:12" ht="11.25" customHeight="1">
      <c r="A60" s="74"/>
      <c r="B60" s="100" t="s">
        <v>473</v>
      </c>
      <c r="C60" s="19"/>
      <c r="D60" s="122"/>
      <c r="E60" s="90"/>
      <c r="F60" s="90"/>
      <c r="G60" s="90"/>
      <c r="H60" s="90"/>
      <c r="I60" s="90"/>
      <c r="J60" s="90"/>
      <c r="K60" s="133"/>
      <c r="L60" s="133"/>
    </row>
    <row r="61" spans="1:12" ht="11.25" customHeight="1">
      <c r="A61" s="74"/>
      <c r="B61" s="100" t="s">
        <v>474</v>
      </c>
      <c r="C61" s="18"/>
      <c r="D61" s="122"/>
      <c r="E61" s="90"/>
      <c r="F61" s="90"/>
      <c r="G61" s="90"/>
      <c r="H61" s="90"/>
      <c r="I61" s="90"/>
      <c r="J61" s="90"/>
      <c r="K61" s="133"/>
      <c r="L61" s="133"/>
    </row>
    <row r="62" spans="1:12" ht="11.25" customHeight="1">
      <c r="A62" s="74"/>
      <c r="B62" s="184" t="s">
        <v>471</v>
      </c>
      <c r="C62" s="18"/>
      <c r="D62" s="122">
        <v>22</v>
      </c>
      <c r="E62" s="90">
        <v>83573</v>
      </c>
      <c r="F62" s="90">
        <v>93515</v>
      </c>
      <c r="G62" s="54" t="s">
        <v>8</v>
      </c>
      <c r="H62" s="90">
        <v>78124</v>
      </c>
      <c r="I62" s="90">
        <v>12961</v>
      </c>
      <c r="J62" s="90">
        <v>2430</v>
      </c>
      <c r="K62" s="133"/>
      <c r="L62" s="133"/>
    </row>
    <row r="63" spans="1:12" ht="7.5" customHeight="1">
      <c r="A63" s="74"/>
      <c r="B63" s="184"/>
      <c r="C63" s="18"/>
      <c r="D63" s="122"/>
      <c r="E63" s="90"/>
      <c r="F63" s="90"/>
      <c r="G63" s="90"/>
      <c r="H63" s="90"/>
      <c r="I63" s="90"/>
      <c r="J63" s="90"/>
      <c r="K63" s="133"/>
      <c r="L63" s="133"/>
    </row>
    <row r="64" spans="1:12" ht="11.25" customHeight="1">
      <c r="A64" s="74" t="s">
        <v>475</v>
      </c>
      <c r="B64" s="100" t="s">
        <v>469</v>
      </c>
      <c r="C64" s="18"/>
      <c r="D64" s="122"/>
      <c r="E64" s="90"/>
      <c r="F64" s="90"/>
      <c r="G64" s="90"/>
      <c r="H64" s="90"/>
      <c r="I64" s="90"/>
      <c r="J64" s="90"/>
      <c r="K64" s="133"/>
      <c r="L64" s="133"/>
    </row>
    <row r="65" spans="1:12" ht="11.25" customHeight="1">
      <c r="A65" s="74"/>
      <c r="B65" s="100" t="s">
        <v>473</v>
      </c>
      <c r="C65" s="18"/>
      <c r="D65" s="122"/>
      <c r="E65" s="90"/>
      <c r="F65" s="90"/>
      <c r="G65" s="90"/>
      <c r="H65" s="90"/>
      <c r="I65" s="90"/>
      <c r="J65" s="90"/>
      <c r="K65" s="133"/>
      <c r="L65" s="133"/>
    </row>
    <row r="66" spans="1:12" ht="11.25" customHeight="1">
      <c r="A66" s="74"/>
      <c r="B66" s="184" t="s">
        <v>476</v>
      </c>
      <c r="C66" s="18"/>
      <c r="D66" s="122">
        <v>20</v>
      </c>
      <c r="E66" s="90">
        <v>12031</v>
      </c>
      <c r="F66" s="90">
        <v>12173</v>
      </c>
      <c r="G66" s="54" t="s">
        <v>8</v>
      </c>
      <c r="H66" s="90">
        <v>12025</v>
      </c>
      <c r="I66" s="90">
        <v>148</v>
      </c>
      <c r="J66" s="54" t="s">
        <v>8</v>
      </c>
      <c r="K66" s="133"/>
      <c r="L66" s="133"/>
    </row>
    <row r="67" spans="1:12" ht="7.5" customHeight="1">
      <c r="A67" s="74"/>
      <c r="B67" s="18"/>
      <c r="C67" s="18"/>
      <c r="D67" s="184"/>
      <c r="E67" s="90"/>
      <c r="F67" s="90"/>
      <c r="G67" s="90"/>
      <c r="H67" s="299"/>
      <c r="I67" s="142"/>
      <c r="J67" s="142"/>
      <c r="K67" s="133"/>
      <c r="L67" s="133"/>
    </row>
    <row r="68" spans="1:12" ht="11.25" customHeight="1">
      <c r="A68" s="10"/>
      <c r="B68" s="84" t="s">
        <v>19</v>
      </c>
      <c r="C68" s="69"/>
      <c r="D68" s="130">
        <v>74</v>
      </c>
      <c r="E68" s="149">
        <v>145113</v>
      </c>
      <c r="F68" s="149">
        <v>175521</v>
      </c>
      <c r="G68" s="72">
        <v>1</v>
      </c>
      <c r="H68" s="72">
        <v>147455</v>
      </c>
      <c r="I68" s="72">
        <v>24468</v>
      </c>
      <c r="J68" s="149">
        <v>3597</v>
      </c>
      <c r="K68" s="158"/>
      <c r="L68" s="133"/>
    </row>
    <row r="69" spans="1:12" ht="11.25" customHeight="1">
      <c r="A69" s="86" t="s">
        <v>7</v>
      </c>
      <c r="B69" s="2"/>
      <c r="C69" s="2"/>
      <c r="D69" s="86"/>
      <c r="E69" s="2"/>
      <c r="F69" s="2"/>
      <c r="G69" s="2"/>
      <c r="H69" s="2"/>
      <c r="I69" s="2"/>
      <c r="J69" s="2"/>
      <c r="K69" s="2"/>
      <c r="L69" s="2"/>
    </row>
    <row r="70" spans="1:12" ht="18" customHeight="1">
      <c r="A70" s="911" t="s">
        <v>552</v>
      </c>
      <c r="B70" s="911"/>
      <c r="C70" s="911"/>
      <c r="D70" s="911"/>
      <c r="E70" s="911"/>
      <c r="F70" s="911"/>
      <c r="G70" s="911"/>
      <c r="H70" s="911"/>
      <c r="I70" s="911"/>
      <c r="J70" s="911"/>
      <c r="K70" s="279"/>
      <c r="L70" s="279"/>
    </row>
    <row r="71" spans="1:12" ht="12" customHeight="1">
      <c r="A71" s="279"/>
      <c r="B71" s="279"/>
      <c r="C71" s="279"/>
      <c r="D71" s="279"/>
      <c r="E71" s="279"/>
      <c r="F71" s="279"/>
      <c r="G71" s="279"/>
      <c r="H71" s="279"/>
      <c r="I71" s="279"/>
      <c r="J71" s="279"/>
      <c r="K71" s="133"/>
      <c r="L71" s="279"/>
    </row>
  </sheetData>
  <sheetProtection/>
  <mergeCells count="17">
    <mergeCell ref="A70:J70"/>
    <mergeCell ref="H8:H12"/>
    <mergeCell ref="I8:I12"/>
    <mergeCell ref="J8:J12"/>
    <mergeCell ref="E13:J13"/>
    <mergeCell ref="A15:J15"/>
    <mergeCell ref="A48:K48"/>
    <mergeCell ref="A3:J3"/>
    <mergeCell ref="A4:J4"/>
    <mergeCell ref="A6:A13"/>
    <mergeCell ref="B6:C13"/>
    <mergeCell ref="D6:D12"/>
    <mergeCell ref="E6:E12"/>
    <mergeCell ref="F6:F12"/>
    <mergeCell ref="G6:J6"/>
    <mergeCell ref="G7:G12"/>
    <mergeCell ref="H7:J7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portrait" paperSize="9" r:id="rId1"/>
  <headerFooter alignWithMargins="0">
    <oddHeader>&amp;L&amp;"Arial,Kursiv"&amp;9 &amp;U1 Abfallentsorgung&amp;R&amp;"Arial,Kursiv"&amp;9&amp;UAbfallwirtschaft in Bayern 2016</oddHeader>
    <oddFooter>&amp;C 46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211"/>
  <sheetViews>
    <sheetView workbookViewId="0" topLeftCell="A1">
      <selection activeCell="A74" sqref="A74"/>
    </sheetView>
  </sheetViews>
  <sheetFormatPr defaultColWidth="11.421875" defaultRowHeight="12.75"/>
  <cols>
    <col min="1" max="1" width="5.28125" style="12" customWidth="1"/>
    <col min="2" max="2" width="0.71875" style="12" customWidth="1"/>
    <col min="3" max="3" width="3.421875" style="12" customWidth="1"/>
    <col min="4" max="6" width="2.8515625" style="12" customWidth="1"/>
    <col min="7" max="7" width="25.57421875" style="12" customWidth="1"/>
    <col min="8" max="8" width="0.85546875" style="12" customWidth="1"/>
    <col min="9" max="9" width="9.421875" style="12" customWidth="1"/>
    <col min="10" max="10" width="11.28125" style="12" customWidth="1"/>
    <col min="11" max="11" width="13.00390625" style="12" customWidth="1"/>
    <col min="12" max="12" width="12.140625" style="12" customWidth="1"/>
    <col min="13" max="16384" width="11.421875" style="12" customWidth="1"/>
  </cols>
  <sheetData>
    <row r="1" spans="1:13" s="308" customFormat="1" ht="12.75">
      <c r="A1" s="939" t="s">
        <v>554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307"/>
    </row>
    <row r="2" spans="1:14" ht="15.75">
      <c r="A2" s="939" t="s">
        <v>555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28"/>
      <c r="N2" s="309"/>
    </row>
    <row r="3" spans="1:13" ht="9.75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28"/>
    </row>
    <row r="4" spans="1:13" ht="11.25">
      <c r="A4" s="952" t="s">
        <v>556</v>
      </c>
      <c r="B4" s="953" t="s">
        <v>37</v>
      </c>
      <c r="C4" s="953"/>
      <c r="D4" s="953"/>
      <c r="E4" s="953"/>
      <c r="F4" s="953"/>
      <c r="G4" s="953"/>
      <c r="H4" s="953"/>
      <c r="I4" s="953" t="s">
        <v>557</v>
      </c>
      <c r="J4" s="953" t="s">
        <v>558</v>
      </c>
      <c r="K4" s="953"/>
      <c r="L4" s="954"/>
      <c r="M4" s="28"/>
    </row>
    <row r="5" spans="1:13" ht="11.25">
      <c r="A5" s="952"/>
      <c r="B5" s="953"/>
      <c r="C5" s="953"/>
      <c r="D5" s="953"/>
      <c r="E5" s="953"/>
      <c r="F5" s="953"/>
      <c r="G5" s="953"/>
      <c r="H5" s="953"/>
      <c r="I5" s="953"/>
      <c r="J5" s="953" t="s">
        <v>559</v>
      </c>
      <c r="K5" s="953" t="s">
        <v>560</v>
      </c>
      <c r="L5" s="954"/>
      <c r="M5" s="28"/>
    </row>
    <row r="6" spans="1:13" ht="33.75">
      <c r="A6" s="952"/>
      <c r="B6" s="953"/>
      <c r="C6" s="953"/>
      <c r="D6" s="953"/>
      <c r="E6" s="953"/>
      <c r="F6" s="953"/>
      <c r="G6" s="953"/>
      <c r="H6" s="953"/>
      <c r="I6" s="953"/>
      <c r="J6" s="953"/>
      <c r="K6" s="310" t="s">
        <v>561</v>
      </c>
      <c r="L6" s="311" t="s">
        <v>562</v>
      </c>
      <c r="M6" s="28"/>
    </row>
    <row r="7" spans="1:13" ht="11.25">
      <c r="A7" s="952"/>
      <c r="B7" s="953"/>
      <c r="C7" s="953"/>
      <c r="D7" s="953"/>
      <c r="E7" s="953"/>
      <c r="F7" s="953"/>
      <c r="G7" s="953"/>
      <c r="H7" s="953"/>
      <c r="I7" s="310" t="s">
        <v>418</v>
      </c>
      <c r="J7" s="953" t="s">
        <v>3</v>
      </c>
      <c r="K7" s="953"/>
      <c r="L7" s="954"/>
      <c r="M7" s="28"/>
    </row>
    <row r="8" spans="1:13" ht="6" customHeight="1">
      <c r="A8" s="312"/>
      <c r="G8" s="53"/>
      <c r="H8" s="15"/>
      <c r="M8" s="28"/>
    </row>
    <row r="9" spans="1:13" ht="11.25" customHeight="1">
      <c r="A9" s="313" t="s">
        <v>52</v>
      </c>
      <c r="B9" s="12" t="s">
        <v>563</v>
      </c>
      <c r="G9" s="53"/>
      <c r="H9" s="15"/>
      <c r="I9" s="16"/>
      <c r="J9" s="314"/>
      <c r="K9" s="90"/>
      <c r="L9" s="315"/>
      <c r="M9" s="28"/>
    </row>
    <row r="10" spans="1:13" ht="11.25" customHeight="1">
      <c r="A10" s="313"/>
      <c r="C10" s="12" t="s">
        <v>564</v>
      </c>
      <c r="G10" s="53"/>
      <c r="H10" s="15"/>
      <c r="M10" s="28"/>
    </row>
    <row r="11" spans="1:13" ht="11.25" customHeight="1">
      <c r="A11" s="313"/>
      <c r="C11" s="955" t="s">
        <v>565</v>
      </c>
      <c r="D11" s="904"/>
      <c r="E11" s="904"/>
      <c r="F11" s="904"/>
      <c r="G11" s="904"/>
      <c r="H11" s="15"/>
      <c r="I11" s="16">
        <v>2</v>
      </c>
      <c r="J11" s="316" t="s">
        <v>566</v>
      </c>
      <c r="K11" s="316" t="s">
        <v>566</v>
      </c>
      <c r="L11" s="315" t="s">
        <v>567</v>
      </c>
      <c r="M11" s="28"/>
    </row>
    <row r="12" spans="1:13" ht="6" customHeight="1">
      <c r="A12" s="313"/>
      <c r="G12" s="53"/>
      <c r="H12" s="15"/>
      <c r="I12" s="142"/>
      <c r="J12" s="142"/>
      <c r="K12" s="142"/>
      <c r="L12" s="19"/>
      <c r="M12" s="28"/>
    </row>
    <row r="13" spans="1:13" ht="12">
      <c r="A13" s="317" t="s">
        <v>24</v>
      </c>
      <c r="B13" s="19" t="s">
        <v>568</v>
      </c>
      <c r="D13" s="19"/>
      <c r="E13" s="19"/>
      <c r="F13" s="19"/>
      <c r="G13" s="19"/>
      <c r="H13" s="25"/>
      <c r="I13" s="142"/>
      <c r="J13" s="318"/>
      <c r="K13" s="318"/>
      <c r="L13" s="315"/>
      <c r="M13" s="28"/>
    </row>
    <row r="14" spans="1:13" ht="11.25">
      <c r="A14" s="317"/>
      <c r="C14" s="19" t="s">
        <v>569</v>
      </c>
      <c r="D14" s="19"/>
      <c r="E14" s="19"/>
      <c r="F14" s="19"/>
      <c r="G14" s="19"/>
      <c r="H14" s="25"/>
      <c r="I14" s="142"/>
      <c r="J14" s="142"/>
      <c r="K14" s="142"/>
      <c r="L14" s="319"/>
      <c r="M14" s="28"/>
    </row>
    <row r="15" spans="1:13" ht="12">
      <c r="A15" s="317"/>
      <c r="B15" s="19"/>
      <c r="C15" s="891" t="s">
        <v>570</v>
      </c>
      <c r="D15" s="891"/>
      <c r="E15" s="891"/>
      <c r="F15" s="891"/>
      <c r="G15" s="891"/>
      <c r="H15" s="25"/>
      <c r="I15" s="142">
        <v>8</v>
      </c>
      <c r="J15" s="318">
        <v>230</v>
      </c>
      <c r="K15" s="318">
        <v>230</v>
      </c>
      <c r="L15" s="315" t="s">
        <v>567</v>
      </c>
      <c r="M15" s="28"/>
    </row>
    <row r="16" spans="1:13" ht="6" customHeight="1">
      <c r="A16" s="317"/>
      <c r="B16" s="19"/>
      <c r="C16" s="19"/>
      <c r="D16" s="19"/>
      <c r="E16" s="19"/>
      <c r="F16" s="19"/>
      <c r="G16" s="19"/>
      <c r="H16" s="25"/>
      <c r="I16" s="142"/>
      <c r="J16" s="90"/>
      <c r="K16" s="90"/>
      <c r="L16" s="315"/>
      <c r="M16" s="28"/>
    </row>
    <row r="17" spans="1:13" ht="11.25">
      <c r="A17" s="317" t="s">
        <v>25</v>
      </c>
      <c r="B17" s="19" t="s">
        <v>571</v>
      </c>
      <c r="D17" s="19"/>
      <c r="E17" s="19"/>
      <c r="F17" s="19"/>
      <c r="G17" s="19"/>
      <c r="H17" s="25"/>
      <c r="I17" s="142"/>
      <c r="J17" s="90"/>
      <c r="K17" s="90"/>
      <c r="L17" s="315"/>
      <c r="M17" s="28"/>
    </row>
    <row r="18" spans="1:13" ht="11.25">
      <c r="A18" s="317"/>
      <c r="B18" s="19"/>
      <c r="C18" s="891" t="s">
        <v>572</v>
      </c>
      <c r="D18" s="891"/>
      <c r="E18" s="891"/>
      <c r="F18" s="891"/>
      <c r="G18" s="891"/>
      <c r="H18" s="101"/>
      <c r="I18" s="142">
        <v>2</v>
      </c>
      <c r="J18" s="316" t="s">
        <v>566</v>
      </c>
      <c r="K18" s="316" t="s">
        <v>566</v>
      </c>
      <c r="L18" s="315" t="s">
        <v>567</v>
      </c>
      <c r="M18" s="28"/>
    </row>
    <row r="19" spans="1:13" ht="6" customHeight="1">
      <c r="A19" s="317"/>
      <c r="B19" s="19"/>
      <c r="C19" s="19"/>
      <c r="D19" s="18"/>
      <c r="E19" s="18"/>
      <c r="F19" s="18"/>
      <c r="G19" s="18"/>
      <c r="H19" s="101"/>
      <c r="I19" s="142"/>
      <c r="J19" s="142"/>
      <c r="K19" s="142"/>
      <c r="L19" s="319"/>
      <c r="M19" s="28"/>
    </row>
    <row r="20" spans="1:13" ht="11.25">
      <c r="A20" s="317" t="s">
        <v>26</v>
      </c>
      <c r="B20" s="890" t="s">
        <v>573</v>
      </c>
      <c r="C20" s="891"/>
      <c r="D20" s="891"/>
      <c r="E20" s="891"/>
      <c r="F20" s="891"/>
      <c r="G20" s="891"/>
      <c r="H20" s="25"/>
      <c r="I20" s="142">
        <v>2</v>
      </c>
      <c r="J20" s="316" t="s">
        <v>566</v>
      </c>
      <c r="K20" s="316" t="s">
        <v>566</v>
      </c>
      <c r="L20" s="315" t="s">
        <v>567</v>
      </c>
      <c r="M20" s="28"/>
    </row>
    <row r="21" spans="1:13" ht="6" customHeight="1">
      <c r="A21" s="317"/>
      <c r="B21" s="19"/>
      <c r="C21" s="19"/>
      <c r="D21" s="19"/>
      <c r="E21" s="19"/>
      <c r="F21" s="19"/>
      <c r="G21" s="19"/>
      <c r="H21" s="25"/>
      <c r="I21" s="142"/>
      <c r="J21" s="142"/>
      <c r="K21" s="142"/>
      <c r="L21" s="319"/>
      <c r="M21" s="28"/>
    </row>
    <row r="22" spans="1:13" ht="11.25">
      <c r="A22" s="317" t="s">
        <v>27</v>
      </c>
      <c r="B22" s="19" t="s">
        <v>145</v>
      </c>
      <c r="D22" s="21"/>
      <c r="E22" s="21"/>
      <c r="F22" s="21"/>
      <c r="G22" s="21"/>
      <c r="H22" s="25"/>
      <c r="I22" s="142"/>
      <c r="J22" s="142"/>
      <c r="K22" s="142"/>
      <c r="L22" s="319"/>
      <c r="M22" s="28"/>
    </row>
    <row r="23" spans="1:13" ht="11.25">
      <c r="A23" s="317"/>
      <c r="B23" s="19"/>
      <c r="C23" s="891" t="s">
        <v>574</v>
      </c>
      <c r="D23" s="891"/>
      <c r="E23" s="891"/>
      <c r="F23" s="891"/>
      <c r="G23" s="891"/>
      <c r="H23" s="25"/>
      <c r="I23" s="142">
        <v>18</v>
      </c>
      <c r="J23" s="142">
        <v>4170</v>
      </c>
      <c r="K23" s="142">
        <v>3988</v>
      </c>
      <c r="L23" s="319">
        <v>182</v>
      </c>
      <c r="M23" s="28"/>
    </row>
    <row r="24" spans="1:13" ht="6" customHeight="1">
      <c r="A24" s="317"/>
      <c r="B24" s="19"/>
      <c r="C24" s="19"/>
      <c r="D24" s="19"/>
      <c r="E24" s="19"/>
      <c r="F24" s="19"/>
      <c r="G24" s="19"/>
      <c r="H24" s="25"/>
      <c r="I24" s="142"/>
      <c r="J24" s="142"/>
      <c r="K24" s="142"/>
      <c r="L24" s="319"/>
      <c r="M24" s="28"/>
    </row>
    <row r="25" spans="1:13" ht="12.75" customHeight="1">
      <c r="A25" s="317" t="s">
        <v>28</v>
      </c>
      <c r="B25" s="890" t="s">
        <v>29</v>
      </c>
      <c r="C25" s="891"/>
      <c r="D25" s="891"/>
      <c r="E25" s="891"/>
      <c r="F25" s="891"/>
      <c r="G25" s="891"/>
      <c r="H25" s="25"/>
      <c r="I25" s="142">
        <v>152</v>
      </c>
      <c r="J25" s="142">
        <v>27551</v>
      </c>
      <c r="K25" s="142">
        <v>10176</v>
      </c>
      <c r="L25" s="319">
        <v>17375</v>
      </c>
      <c r="M25" s="28"/>
    </row>
    <row r="26" spans="1:13" ht="6" customHeight="1">
      <c r="A26" s="317"/>
      <c r="B26" s="19"/>
      <c r="C26" s="19"/>
      <c r="D26" s="19"/>
      <c r="E26" s="19"/>
      <c r="F26" s="19"/>
      <c r="G26" s="19"/>
      <c r="H26" s="25"/>
      <c r="I26" s="19"/>
      <c r="J26" s="19"/>
      <c r="K26" s="19"/>
      <c r="L26" s="319"/>
      <c r="M26" s="28"/>
    </row>
    <row r="27" spans="1:13" ht="11.25">
      <c r="A27" s="317" t="s">
        <v>575</v>
      </c>
      <c r="B27" s="19"/>
      <c r="C27" s="19" t="s">
        <v>576</v>
      </c>
      <c r="D27" s="891" t="s">
        <v>577</v>
      </c>
      <c r="E27" s="891"/>
      <c r="F27" s="891"/>
      <c r="G27" s="891"/>
      <c r="H27" s="27"/>
      <c r="I27" s="142">
        <v>75</v>
      </c>
      <c r="J27" s="142">
        <v>15283</v>
      </c>
      <c r="K27" s="142">
        <v>1748</v>
      </c>
      <c r="L27" s="319">
        <v>13535</v>
      </c>
      <c r="M27" s="28"/>
    </row>
    <row r="28" spans="1:13" ht="6" customHeight="1">
      <c r="A28" s="317"/>
      <c r="B28" s="19"/>
      <c r="C28" s="19"/>
      <c r="D28" s="19"/>
      <c r="E28" s="19"/>
      <c r="F28" s="19"/>
      <c r="G28" s="19"/>
      <c r="H28" s="25"/>
      <c r="I28" s="142"/>
      <c r="J28" s="142"/>
      <c r="K28" s="142"/>
      <c r="L28" s="319"/>
      <c r="M28" s="28"/>
    </row>
    <row r="29" spans="1:13" ht="12.75" customHeight="1">
      <c r="A29" s="317" t="s">
        <v>30</v>
      </c>
      <c r="B29" s="890" t="s">
        <v>31</v>
      </c>
      <c r="C29" s="891"/>
      <c r="D29" s="891"/>
      <c r="E29" s="891"/>
      <c r="F29" s="891"/>
      <c r="G29" s="891"/>
      <c r="H29" s="25"/>
      <c r="I29" s="142">
        <v>277</v>
      </c>
      <c r="J29" s="142">
        <v>85467</v>
      </c>
      <c r="K29" s="142">
        <v>64608</v>
      </c>
      <c r="L29" s="319">
        <v>20860</v>
      </c>
      <c r="M29" s="28"/>
    </row>
    <row r="30" spans="1:13" ht="6" customHeight="1">
      <c r="A30" s="317"/>
      <c r="B30" s="19"/>
      <c r="C30" s="21"/>
      <c r="D30" s="21"/>
      <c r="E30" s="21"/>
      <c r="F30" s="21"/>
      <c r="G30" s="21"/>
      <c r="H30" s="25"/>
      <c r="I30" s="142"/>
      <c r="J30" s="142"/>
      <c r="K30" s="142"/>
      <c r="L30" s="319"/>
      <c r="M30" s="28"/>
    </row>
    <row r="31" spans="1:13" ht="11.25">
      <c r="A31" s="317" t="s">
        <v>578</v>
      </c>
      <c r="B31" s="19"/>
      <c r="C31" s="12" t="s">
        <v>576</v>
      </c>
      <c r="D31" s="19" t="s">
        <v>579</v>
      </c>
      <c r="E31" s="21"/>
      <c r="F31" s="21"/>
      <c r="G31" s="21"/>
      <c r="H31" s="25"/>
      <c r="I31" s="142"/>
      <c r="J31" s="142"/>
      <c r="K31" s="142"/>
      <c r="L31" s="319"/>
      <c r="M31" s="28"/>
    </row>
    <row r="32" spans="1:13" ht="11.25">
      <c r="A32" s="317"/>
      <c r="B32" s="19"/>
      <c r="D32" s="162" t="s">
        <v>580</v>
      </c>
      <c r="E32" s="21"/>
      <c r="F32" s="21"/>
      <c r="G32" s="21"/>
      <c r="H32" s="25"/>
      <c r="I32" s="142"/>
      <c r="J32" s="142"/>
      <c r="K32" s="142"/>
      <c r="L32" s="319"/>
      <c r="M32" s="28"/>
    </row>
    <row r="33" spans="1:13" ht="11.25">
      <c r="A33" s="317"/>
      <c r="B33" s="19"/>
      <c r="D33" s="891" t="s">
        <v>581</v>
      </c>
      <c r="E33" s="891"/>
      <c r="F33" s="891"/>
      <c r="G33" s="891"/>
      <c r="H33" s="25"/>
      <c r="I33" s="142">
        <v>68</v>
      </c>
      <c r="J33" s="142">
        <v>12264</v>
      </c>
      <c r="K33" s="142">
        <v>7705</v>
      </c>
      <c r="L33" s="319">
        <v>4559</v>
      </c>
      <c r="M33" s="28"/>
    </row>
    <row r="34" spans="1:13" ht="6" customHeight="1">
      <c r="A34" s="317"/>
      <c r="B34" s="19"/>
      <c r="C34" s="21"/>
      <c r="D34" s="21"/>
      <c r="E34" s="21"/>
      <c r="F34" s="21"/>
      <c r="G34" s="21"/>
      <c r="H34" s="25"/>
      <c r="I34" s="142"/>
      <c r="J34" s="142"/>
      <c r="K34" s="142"/>
      <c r="L34" s="319"/>
      <c r="M34" s="28"/>
    </row>
    <row r="35" spans="1:13" ht="11.25">
      <c r="A35" s="317" t="s">
        <v>582</v>
      </c>
      <c r="B35" s="19"/>
      <c r="D35" s="19" t="s">
        <v>583</v>
      </c>
      <c r="E35" s="19"/>
      <c r="F35" s="19"/>
      <c r="G35" s="19"/>
      <c r="H35" s="25"/>
      <c r="I35" s="142"/>
      <c r="J35" s="142"/>
      <c r="K35" s="142"/>
      <c r="L35" s="319"/>
      <c r="M35" s="28"/>
    </row>
    <row r="36" spans="1:13" ht="11.25">
      <c r="A36" s="317"/>
      <c r="B36" s="19"/>
      <c r="D36" s="891" t="s">
        <v>584</v>
      </c>
      <c r="E36" s="891"/>
      <c r="F36" s="891"/>
      <c r="G36" s="891"/>
      <c r="H36" s="25"/>
      <c r="I36" s="142">
        <v>96</v>
      </c>
      <c r="J36" s="142">
        <v>8334</v>
      </c>
      <c r="K36" s="142">
        <v>7554</v>
      </c>
      <c r="L36" s="319">
        <v>780</v>
      </c>
      <c r="M36" s="28"/>
    </row>
    <row r="37" spans="1:13" ht="6" customHeight="1">
      <c r="A37" s="317"/>
      <c r="B37" s="19"/>
      <c r="C37" s="19"/>
      <c r="D37" s="19"/>
      <c r="E37" s="19"/>
      <c r="F37" s="19"/>
      <c r="G37" s="19"/>
      <c r="H37" s="25"/>
      <c r="I37" s="142"/>
      <c r="J37" s="142"/>
      <c r="K37" s="142"/>
      <c r="L37" s="319"/>
      <c r="M37" s="28"/>
    </row>
    <row r="38" spans="1:13" ht="11.25">
      <c r="A38" s="317" t="s">
        <v>585</v>
      </c>
      <c r="B38" s="19"/>
      <c r="D38" s="19" t="s">
        <v>586</v>
      </c>
      <c r="E38" s="19"/>
      <c r="F38" s="19"/>
      <c r="G38" s="19"/>
      <c r="H38" s="25"/>
      <c r="I38" s="142"/>
      <c r="J38" s="142"/>
      <c r="K38" s="142"/>
      <c r="L38" s="319"/>
      <c r="M38" s="28"/>
    </row>
    <row r="39" spans="1:13" ht="11.25">
      <c r="A39" s="317"/>
      <c r="B39" s="19"/>
      <c r="D39" s="891" t="s">
        <v>587</v>
      </c>
      <c r="E39" s="891"/>
      <c r="F39" s="891"/>
      <c r="G39" s="891"/>
      <c r="H39" s="25"/>
      <c r="I39" s="142">
        <v>82</v>
      </c>
      <c r="J39" s="142">
        <v>37834</v>
      </c>
      <c r="K39" s="142">
        <v>28578</v>
      </c>
      <c r="L39" s="319">
        <v>9256</v>
      </c>
      <c r="M39" s="28"/>
    </row>
    <row r="40" spans="1:13" ht="6" customHeight="1">
      <c r="A40" s="317"/>
      <c r="B40" s="19"/>
      <c r="C40" s="19"/>
      <c r="D40" s="19"/>
      <c r="E40" s="19"/>
      <c r="F40" s="19"/>
      <c r="G40" s="19"/>
      <c r="H40" s="25"/>
      <c r="I40" s="142"/>
      <c r="J40" s="142"/>
      <c r="K40" s="142"/>
      <c r="L40" s="319"/>
      <c r="M40" s="28"/>
    </row>
    <row r="41" spans="1:13" ht="11.25">
      <c r="A41" s="317" t="s">
        <v>32</v>
      </c>
      <c r="B41" s="19" t="s">
        <v>146</v>
      </c>
      <c r="D41" s="19"/>
      <c r="E41" s="21"/>
      <c r="F41" s="21"/>
      <c r="G41" s="21"/>
      <c r="H41" s="25"/>
      <c r="I41" s="142"/>
      <c r="J41" s="142"/>
      <c r="K41" s="142"/>
      <c r="L41" s="319"/>
      <c r="M41" s="28"/>
    </row>
    <row r="42" spans="1:13" ht="11.25">
      <c r="A42" s="317"/>
      <c r="B42" s="19"/>
      <c r="C42" s="891" t="s">
        <v>588</v>
      </c>
      <c r="D42" s="891"/>
      <c r="E42" s="891"/>
      <c r="F42" s="891"/>
      <c r="G42" s="891"/>
      <c r="H42" s="25"/>
      <c r="I42" s="142">
        <v>288</v>
      </c>
      <c r="J42" s="142">
        <v>35760</v>
      </c>
      <c r="K42" s="142">
        <v>27994</v>
      </c>
      <c r="L42" s="319">
        <v>7765</v>
      </c>
      <c r="M42" s="28"/>
    </row>
    <row r="43" spans="1:13" ht="6" customHeight="1">
      <c r="A43" s="317"/>
      <c r="B43" s="19"/>
      <c r="C43" s="19"/>
      <c r="D43" s="19"/>
      <c r="E43" s="19"/>
      <c r="F43" s="19"/>
      <c r="G43" s="19"/>
      <c r="H43" s="25"/>
      <c r="I43" s="142"/>
      <c r="J43" s="142"/>
      <c r="K43" s="142"/>
      <c r="L43" s="319"/>
      <c r="M43" s="28"/>
    </row>
    <row r="44" spans="1:13" ht="11.25">
      <c r="A44" s="317" t="s">
        <v>589</v>
      </c>
      <c r="B44" s="19"/>
      <c r="C44" s="19" t="s">
        <v>576</v>
      </c>
      <c r="D44" s="19" t="s">
        <v>590</v>
      </c>
      <c r="E44" s="19"/>
      <c r="F44" s="19"/>
      <c r="G44" s="19"/>
      <c r="H44" s="25"/>
      <c r="I44" s="142"/>
      <c r="J44" s="142"/>
      <c r="K44" s="142"/>
      <c r="L44" s="319"/>
      <c r="M44" s="28"/>
    </row>
    <row r="45" spans="1:13" ht="11.25">
      <c r="A45" s="317"/>
      <c r="B45" s="19"/>
      <c r="D45" s="891" t="s">
        <v>591</v>
      </c>
      <c r="E45" s="891"/>
      <c r="F45" s="891"/>
      <c r="G45" s="891"/>
      <c r="H45" s="25"/>
      <c r="I45" s="142">
        <v>227</v>
      </c>
      <c r="J45" s="142">
        <v>30122</v>
      </c>
      <c r="K45" s="142">
        <v>23715</v>
      </c>
      <c r="L45" s="319">
        <v>6407</v>
      </c>
      <c r="M45" s="28"/>
    </row>
    <row r="46" spans="1:13" ht="6" customHeight="1">
      <c r="A46" s="317"/>
      <c r="B46" s="19"/>
      <c r="C46" s="19"/>
      <c r="D46" s="19"/>
      <c r="E46" s="21"/>
      <c r="F46" s="21"/>
      <c r="G46" s="21"/>
      <c r="H46" s="25"/>
      <c r="I46" s="142"/>
      <c r="J46" s="142"/>
      <c r="K46" s="142"/>
      <c r="L46" s="319"/>
      <c r="M46" s="28"/>
    </row>
    <row r="47" spans="1:13" ht="12.75" customHeight="1">
      <c r="A47" s="317" t="s">
        <v>33</v>
      </c>
      <c r="B47" s="890" t="s">
        <v>592</v>
      </c>
      <c r="C47" s="891"/>
      <c r="D47" s="891"/>
      <c r="E47" s="891"/>
      <c r="F47" s="891"/>
      <c r="G47" s="891"/>
      <c r="H47" s="25"/>
      <c r="I47" s="142">
        <v>34</v>
      </c>
      <c r="J47" s="142">
        <v>3812</v>
      </c>
      <c r="K47" s="142">
        <v>3401</v>
      </c>
      <c r="L47" s="319">
        <v>412</v>
      </c>
      <c r="M47" s="28"/>
    </row>
    <row r="48" spans="1:13" ht="6" customHeight="1">
      <c r="A48" s="317"/>
      <c r="B48" s="19"/>
      <c r="C48" s="19"/>
      <c r="D48" s="21"/>
      <c r="E48" s="21"/>
      <c r="F48" s="21"/>
      <c r="G48" s="21"/>
      <c r="H48" s="25"/>
      <c r="I48" s="142"/>
      <c r="J48" s="142"/>
      <c r="K48" s="142"/>
      <c r="L48" s="319"/>
      <c r="M48" s="28"/>
    </row>
    <row r="49" spans="1:13" ht="12.75" customHeight="1">
      <c r="A49" s="317" t="s">
        <v>34</v>
      </c>
      <c r="B49" s="890" t="s">
        <v>147</v>
      </c>
      <c r="C49" s="891"/>
      <c r="D49" s="891"/>
      <c r="E49" s="891"/>
      <c r="F49" s="891"/>
      <c r="G49" s="891"/>
      <c r="H49" s="25"/>
      <c r="I49" s="142">
        <v>167</v>
      </c>
      <c r="J49" s="142">
        <v>163508</v>
      </c>
      <c r="K49" s="142">
        <v>23871</v>
      </c>
      <c r="L49" s="319">
        <v>139637</v>
      </c>
      <c r="M49" s="28"/>
    </row>
    <row r="50" spans="1:13" ht="6" customHeight="1">
      <c r="A50" s="317"/>
      <c r="B50" s="19"/>
      <c r="C50" s="19"/>
      <c r="D50" s="19"/>
      <c r="E50" s="19"/>
      <c r="F50" s="19"/>
      <c r="G50" s="19"/>
      <c r="H50" s="25"/>
      <c r="I50" s="142"/>
      <c r="J50" s="142"/>
      <c r="K50" s="142"/>
      <c r="L50" s="319"/>
      <c r="M50" s="28"/>
    </row>
    <row r="51" spans="1:13" ht="11.25">
      <c r="A51" s="317" t="s">
        <v>593</v>
      </c>
      <c r="B51" s="19"/>
      <c r="C51" s="12" t="s">
        <v>576</v>
      </c>
      <c r="D51" s="19" t="s">
        <v>594</v>
      </c>
      <c r="E51" s="19"/>
      <c r="F51" s="19"/>
      <c r="G51" s="19"/>
      <c r="H51" s="25"/>
      <c r="I51" s="142"/>
      <c r="J51" s="142"/>
      <c r="K51" s="142"/>
      <c r="L51" s="319"/>
      <c r="M51" s="28"/>
    </row>
    <row r="52" spans="1:13" ht="11.25">
      <c r="A52" s="317"/>
      <c r="B52" s="19"/>
      <c r="D52" s="891" t="s">
        <v>595</v>
      </c>
      <c r="E52" s="891"/>
      <c r="F52" s="891"/>
      <c r="G52" s="891"/>
      <c r="H52" s="25"/>
      <c r="I52" s="142">
        <v>18</v>
      </c>
      <c r="J52" s="142">
        <v>108671</v>
      </c>
      <c r="K52" s="142">
        <v>4213</v>
      </c>
      <c r="L52" s="319">
        <v>104459</v>
      </c>
      <c r="M52" s="28"/>
    </row>
    <row r="53" spans="1:13" ht="6" customHeight="1">
      <c r="A53" s="317"/>
      <c r="B53" s="19"/>
      <c r="C53" s="19"/>
      <c r="D53" s="19"/>
      <c r="E53" s="19"/>
      <c r="F53" s="19"/>
      <c r="G53" s="19"/>
      <c r="H53" s="25"/>
      <c r="I53" s="142"/>
      <c r="J53" s="142"/>
      <c r="K53" s="142"/>
      <c r="L53" s="319"/>
      <c r="M53" s="28"/>
    </row>
    <row r="54" spans="1:13" ht="11.25">
      <c r="A54" s="317" t="s">
        <v>35</v>
      </c>
      <c r="B54" s="19" t="s">
        <v>596</v>
      </c>
      <c r="D54" s="19"/>
      <c r="E54" s="19"/>
      <c r="F54" s="19"/>
      <c r="G54" s="19"/>
      <c r="H54" s="25"/>
      <c r="I54" s="142"/>
      <c r="J54" s="142"/>
      <c r="K54" s="142"/>
      <c r="L54" s="319"/>
      <c r="M54" s="28"/>
    </row>
    <row r="55" spans="1:13" ht="11.25">
      <c r="A55" s="317"/>
      <c r="B55" s="19"/>
      <c r="C55" s="19" t="s">
        <v>597</v>
      </c>
      <c r="D55" s="21"/>
      <c r="E55" s="21"/>
      <c r="F55" s="21"/>
      <c r="G55" s="21"/>
      <c r="H55" s="25"/>
      <c r="I55" s="142"/>
      <c r="J55" s="142"/>
      <c r="K55" s="142"/>
      <c r="L55" s="319"/>
      <c r="M55" s="28"/>
    </row>
    <row r="56" spans="1:13" ht="11.25">
      <c r="A56" s="317"/>
      <c r="B56" s="19"/>
      <c r="C56" s="891" t="s">
        <v>598</v>
      </c>
      <c r="D56" s="891"/>
      <c r="E56" s="891"/>
      <c r="F56" s="891"/>
      <c r="G56" s="891"/>
      <c r="H56" s="25"/>
      <c r="I56" s="142">
        <v>362</v>
      </c>
      <c r="J56" s="142">
        <v>46865</v>
      </c>
      <c r="K56" s="142">
        <v>29167</v>
      </c>
      <c r="L56" s="319">
        <v>17698</v>
      </c>
      <c r="M56" s="28"/>
    </row>
    <row r="57" spans="1:13" ht="6" customHeight="1">
      <c r="A57" s="317"/>
      <c r="B57" s="19"/>
      <c r="C57" s="21"/>
      <c r="D57" s="21"/>
      <c r="E57" s="21"/>
      <c r="F57" s="21"/>
      <c r="G57" s="21"/>
      <c r="H57" s="25"/>
      <c r="I57" s="142"/>
      <c r="J57" s="142"/>
      <c r="K57" s="142"/>
      <c r="L57" s="319"/>
      <c r="M57" s="28"/>
    </row>
    <row r="58" spans="1:13" ht="11.25">
      <c r="A58" s="317" t="s">
        <v>599</v>
      </c>
      <c r="B58" s="19"/>
      <c r="C58" s="12" t="s">
        <v>576</v>
      </c>
      <c r="D58" s="19" t="s">
        <v>600</v>
      </c>
      <c r="E58" s="19"/>
      <c r="F58" s="19"/>
      <c r="G58" s="19"/>
      <c r="H58" s="25"/>
      <c r="I58" s="142"/>
      <c r="J58" s="142"/>
      <c r="K58" s="142"/>
      <c r="L58" s="319"/>
      <c r="M58" s="28"/>
    </row>
    <row r="59" spans="1:13" ht="11.25">
      <c r="A59" s="317"/>
      <c r="B59" s="19"/>
      <c r="D59" s="19" t="s">
        <v>601</v>
      </c>
      <c r="E59" s="21"/>
      <c r="F59" s="21"/>
      <c r="G59" s="21"/>
      <c r="H59" s="25"/>
      <c r="I59" s="142"/>
      <c r="J59" s="142"/>
      <c r="K59" s="142"/>
      <c r="L59" s="319"/>
      <c r="M59" s="28"/>
    </row>
    <row r="60" spans="1:13" ht="11.25">
      <c r="A60" s="317"/>
      <c r="B60" s="19"/>
      <c r="D60" s="19" t="s">
        <v>602</v>
      </c>
      <c r="E60" s="18"/>
      <c r="F60" s="18"/>
      <c r="G60" s="18"/>
      <c r="H60" s="25"/>
      <c r="I60" s="142"/>
      <c r="J60" s="142"/>
      <c r="K60" s="142"/>
      <c r="L60" s="319"/>
      <c r="M60" s="28"/>
    </row>
    <row r="61" spans="1:13" ht="11.25">
      <c r="A61" s="317"/>
      <c r="B61" s="19"/>
      <c r="D61" s="891" t="s">
        <v>603</v>
      </c>
      <c r="E61" s="891"/>
      <c r="F61" s="891"/>
      <c r="G61" s="891"/>
      <c r="H61" s="25"/>
      <c r="I61" s="142">
        <v>354</v>
      </c>
      <c r="J61" s="142">
        <v>46241</v>
      </c>
      <c r="K61" s="142">
        <v>29025</v>
      </c>
      <c r="L61" s="319">
        <v>17216</v>
      </c>
      <c r="M61" s="28"/>
    </row>
    <row r="62" spans="1:13" s="321" customFormat="1" ht="6" customHeight="1">
      <c r="A62" s="317"/>
      <c r="B62" s="19"/>
      <c r="C62" s="19"/>
      <c r="D62" s="19"/>
      <c r="E62" s="19"/>
      <c r="F62" s="19"/>
      <c r="G62" s="19"/>
      <c r="H62" s="25"/>
      <c r="I62" s="142"/>
      <c r="J62" s="142"/>
      <c r="K62" s="142"/>
      <c r="L62" s="319"/>
      <c r="M62" s="320"/>
    </row>
    <row r="63" spans="1:13" s="321" customFormat="1" ht="11.25">
      <c r="A63" s="317" t="s">
        <v>36</v>
      </c>
      <c r="B63" s="19" t="s">
        <v>604</v>
      </c>
      <c r="D63" s="19"/>
      <c r="E63" s="19"/>
      <c r="F63" s="19"/>
      <c r="G63" s="19"/>
      <c r="H63" s="25"/>
      <c r="I63" s="142"/>
      <c r="J63" s="142"/>
      <c r="K63" s="142"/>
      <c r="L63" s="319"/>
      <c r="M63" s="320"/>
    </row>
    <row r="64" spans="1:13" ht="11.25">
      <c r="A64" s="317"/>
      <c r="B64" s="19"/>
      <c r="C64" s="19" t="s">
        <v>605</v>
      </c>
      <c r="D64" s="19"/>
      <c r="E64" s="19"/>
      <c r="F64" s="19"/>
      <c r="G64" s="19"/>
      <c r="H64" s="25"/>
      <c r="I64" s="142"/>
      <c r="J64" s="142"/>
      <c r="K64" s="142"/>
      <c r="L64" s="319"/>
      <c r="M64" s="28"/>
    </row>
    <row r="65" spans="1:12" ht="11.25">
      <c r="A65" s="317"/>
      <c r="B65" s="19"/>
      <c r="C65" s="891" t="s">
        <v>606</v>
      </c>
      <c r="D65" s="891"/>
      <c r="E65" s="891"/>
      <c r="F65" s="891"/>
      <c r="G65" s="891"/>
      <c r="H65" s="25"/>
      <c r="I65" s="142">
        <v>628</v>
      </c>
      <c r="J65" s="142">
        <v>186891</v>
      </c>
      <c r="K65" s="142">
        <v>134238</v>
      </c>
      <c r="L65" s="319">
        <v>52653</v>
      </c>
    </row>
    <row r="66" spans="1:12" ht="6" customHeight="1">
      <c r="A66" s="317"/>
      <c r="B66" s="19"/>
      <c r="C66" s="19"/>
      <c r="D66" s="19"/>
      <c r="E66" s="19"/>
      <c r="F66" s="19"/>
      <c r="G66" s="19"/>
      <c r="H66" s="25"/>
      <c r="I66" s="142"/>
      <c r="J66" s="142"/>
      <c r="K66" s="142"/>
      <c r="L66" s="319"/>
    </row>
    <row r="67" spans="1:12" ht="11.25">
      <c r="A67" s="317" t="s">
        <v>444</v>
      </c>
      <c r="B67" s="19"/>
      <c r="C67" s="12" t="s">
        <v>576</v>
      </c>
      <c r="D67" s="19" t="s">
        <v>607</v>
      </c>
      <c r="E67" s="19"/>
      <c r="F67" s="19"/>
      <c r="G67" s="19"/>
      <c r="H67" s="25"/>
      <c r="I67" s="142"/>
      <c r="J67" s="142"/>
      <c r="K67" s="142"/>
      <c r="L67" s="319"/>
    </row>
    <row r="68" spans="1:12" ht="11.25">
      <c r="A68" s="317"/>
      <c r="B68" s="19"/>
      <c r="D68" s="19" t="s">
        <v>608</v>
      </c>
      <c r="E68" s="19"/>
      <c r="F68" s="19"/>
      <c r="G68" s="19"/>
      <c r="H68" s="25"/>
      <c r="I68" s="142"/>
      <c r="J68" s="142"/>
      <c r="K68" s="142"/>
      <c r="L68" s="319"/>
    </row>
    <row r="69" spans="1:12" ht="11.25">
      <c r="A69" s="317"/>
      <c r="B69" s="19"/>
      <c r="D69" s="891" t="s">
        <v>609</v>
      </c>
      <c r="E69" s="891"/>
      <c r="F69" s="891"/>
      <c r="G69" s="891"/>
      <c r="H69" s="25"/>
      <c r="I69" s="142">
        <v>590</v>
      </c>
      <c r="J69" s="142">
        <v>177073</v>
      </c>
      <c r="K69" s="142">
        <v>128702</v>
      </c>
      <c r="L69" s="319">
        <v>48371</v>
      </c>
    </row>
    <row r="70" spans="1:12" ht="6" customHeight="1">
      <c r="A70" s="23"/>
      <c r="B70" s="19"/>
      <c r="C70" s="20"/>
      <c r="D70" s="20"/>
      <c r="E70" s="20"/>
      <c r="F70" s="20"/>
      <c r="G70" s="20"/>
      <c r="H70" s="28"/>
      <c r="I70" s="142"/>
      <c r="J70" s="142"/>
      <c r="K70" s="142"/>
      <c r="L70" s="319"/>
    </row>
    <row r="71" spans="1:12" ht="6" customHeight="1">
      <c r="A71" s="23" t="s">
        <v>7</v>
      </c>
      <c r="B71" s="322"/>
      <c r="C71" s="322"/>
      <c r="D71" s="322"/>
      <c r="E71" s="322"/>
      <c r="F71" s="321"/>
      <c r="G71" s="321"/>
      <c r="H71" s="321"/>
      <c r="I71" s="321"/>
      <c r="J71" s="321"/>
      <c r="K71" s="321"/>
      <c r="L71" s="321"/>
    </row>
    <row r="72" spans="1:13" ht="12.75">
      <c r="A72" s="322" t="s">
        <v>610</v>
      </c>
      <c r="B72" s="322"/>
      <c r="C72" s="322"/>
      <c r="D72" s="322"/>
      <c r="E72" s="322"/>
      <c r="F72" s="321"/>
      <c r="G72" s="321"/>
      <c r="H72" s="321"/>
      <c r="I72" s="321"/>
      <c r="J72" s="321"/>
      <c r="K72" s="323"/>
      <c r="L72" s="321"/>
      <c r="M72" s="62"/>
    </row>
    <row r="73" spans="9:11" ht="11.25">
      <c r="I73" s="16"/>
      <c r="J73" s="16"/>
      <c r="K73" s="16"/>
    </row>
    <row r="74" spans="9:11" ht="11.25">
      <c r="I74" s="16"/>
      <c r="J74" s="16"/>
      <c r="K74" s="16"/>
    </row>
    <row r="75" spans="9:11" ht="15.75">
      <c r="I75" s="16"/>
      <c r="J75" s="324"/>
      <c r="K75" s="16"/>
    </row>
    <row r="76" spans="9:11" ht="11.25">
      <c r="I76" s="16"/>
      <c r="J76" s="16"/>
      <c r="K76" s="16"/>
    </row>
    <row r="77" spans="9:11" ht="11.25">
      <c r="I77" s="16"/>
      <c r="J77" s="16"/>
      <c r="K77" s="16"/>
    </row>
    <row r="78" spans="9:11" ht="11.25">
      <c r="I78" s="16"/>
      <c r="J78" s="16"/>
      <c r="K78" s="16"/>
    </row>
    <row r="79" spans="9:11" ht="11.25">
      <c r="I79" s="16"/>
      <c r="J79" s="16"/>
      <c r="K79" s="16"/>
    </row>
    <row r="80" spans="9:11" ht="11.25">
      <c r="I80" s="16"/>
      <c r="J80" s="16"/>
      <c r="K80" s="16"/>
    </row>
    <row r="81" spans="9:11" ht="11.25">
      <c r="I81" s="16"/>
      <c r="J81" s="16"/>
      <c r="K81" s="16"/>
    </row>
    <row r="82" spans="9:11" ht="11.25">
      <c r="I82" s="16"/>
      <c r="J82" s="16"/>
      <c r="K82" s="16"/>
    </row>
    <row r="83" spans="9:11" ht="11.25">
      <c r="I83" s="16"/>
      <c r="J83" s="16"/>
      <c r="K83" s="16"/>
    </row>
    <row r="84" spans="9:11" ht="11.25">
      <c r="I84" s="16"/>
      <c r="J84" s="16"/>
      <c r="K84" s="16"/>
    </row>
    <row r="85" spans="9:11" ht="11.25">
      <c r="I85" s="16"/>
      <c r="J85" s="16"/>
      <c r="K85" s="16"/>
    </row>
    <row r="86" spans="9:11" ht="11.25">
      <c r="I86" s="16"/>
      <c r="J86" s="16"/>
      <c r="K86" s="16"/>
    </row>
    <row r="87" spans="9:11" ht="11.25">
      <c r="I87" s="16"/>
      <c r="J87" s="16"/>
      <c r="K87" s="16"/>
    </row>
    <row r="88" spans="9:11" ht="11.25">
      <c r="I88" s="16"/>
      <c r="J88" s="16"/>
      <c r="K88" s="16"/>
    </row>
    <row r="89" spans="9:11" ht="11.25">
      <c r="I89" s="16"/>
      <c r="J89" s="16"/>
      <c r="K89" s="16"/>
    </row>
    <row r="90" spans="9:11" ht="11.25">
      <c r="I90" s="16"/>
      <c r="J90" s="16"/>
      <c r="K90" s="16"/>
    </row>
    <row r="91" spans="9:11" ht="11.25">
      <c r="I91" s="16"/>
      <c r="J91" s="16"/>
      <c r="K91" s="16"/>
    </row>
    <row r="92" spans="9:11" ht="11.25">
      <c r="I92" s="16"/>
      <c r="J92" s="16"/>
      <c r="K92" s="16"/>
    </row>
    <row r="93" spans="9:11" ht="11.25">
      <c r="I93" s="16"/>
      <c r="J93" s="16"/>
      <c r="K93" s="16"/>
    </row>
    <row r="94" spans="9:11" ht="11.25">
      <c r="I94" s="16"/>
      <c r="J94" s="16"/>
      <c r="K94" s="16"/>
    </row>
    <row r="95" spans="9:11" ht="11.25">
      <c r="I95" s="16"/>
      <c r="J95" s="16"/>
      <c r="K95" s="16"/>
    </row>
    <row r="96" spans="9:11" ht="11.25">
      <c r="I96" s="16"/>
      <c r="J96" s="16"/>
      <c r="K96" s="16"/>
    </row>
    <row r="97" spans="9:11" ht="11.25">
      <c r="I97" s="16"/>
      <c r="J97" s="16"/>
      <c r="K97" s="16"/>
    </row>
    <row r="98" spans="9:11" ht="11.25">
      <c r="I98" s="16"/>
      <c r="J98" s="16"/>
      <c r="K98" s="16"/>
    </row>
    <row r="99" spans="9:11" ht="11.25">
      <c r="I99" s="16"/>
      <c r="J99" s="16"/>
      <c r="K99" s="16"/>
    </row>
    <row r="100" spans="9:11" ht="11.25">
      <c r="I100" s="16"/>
      <c r="J100" s="16"/>
      <c r="K100" s="16"/>
    </row>
    <row r="101" spans="9:11" ht="11.25">
      <c r="I101" s="16"/>
      <c r="J101" s="16"/>
      <c r="K101" s="16"/>
    </row>
    <row r="102" spans="9:11" ht="11.25">
      <c r="I102" s="16"/>
      <c r="J102" s="16"/>
      <c r="K102" s="16"/>
    </row>
    <row r="103" spans="9:11" ht="11.25">
      <c r="I103" s="16"/>
      <c r="J103" s="16"/>
      <c r="K103" s="16"/>
    </row>
    <row r="104" spans="9:11" ht="11.25">
      <c r="I104" s="16"/>
      <c r="J104" s="16"/>
      <c r="K104" s="16"/>
    </row>
    <row r="105" spans="9:11" ht="11.25">
      <c r="I105" s="16"/>
      <c r="J105" s="16"/>
      <c r="K105" s="16"/>
    </row>
    <row r="106" spans="9:11" ht="11.25">
      <c r="I106" s="16"/>
      <c r="J106" s="16"/>
      <c r="K106" s="16"/>
    </row>
    <row r="107" spans="9:11" ht="11.25">
      <c r="I107" s="16"/>
      <c r="J107" s="16"/>
      <c r="K107" s="16"/>
    </row>
    <row r="108" spans="9:11" ht="11.25">
      <c r="I108" s="16"/>
      <c r="J108" s="16"/>
      <c r="K108" s="16"/>
    </row>
    <row r="109" spans="9:11" ht="11.25">
      <c r="I109" s="16"/>
      <c r="J109" s="16"/>
      <c r="K109" s="16"/>
    </row>
    <row r="110" spans="9:11" ht="11.25">
      <c r="I110" s="16"/>
      <c r="J110" s="16"/>
      <c r="K110" s="16"/>
    </row>
    <row r="111" spans="9:11" ht="11.25">
      <c r="I111" s="16"/>
      <c r="J111" s="16"/>
      <c r="K111" s="16"/>
    </row>
    <row r="112" spans="9:11" ht="11.25">
      <c r="I112" s="16"/>
      <c r="J112" s="16"/>
      <c r="K112" s="16"/>
    </row>
    <row r="113" spans="9:11" ht="11.25">
      <c r="I113" s="16"/>
      <c r="J113" s="16"/>
      <c r="K113" s="16"/>
    </row>
    <row r="114" spans="9:11" ht="11.25">
      <c r="I114" s="16"/>
      <c r="J114" s="16"/>
      <c r="K114" s="16"/>
    </row>
    <row r="115" spans="9:11" ht="11.25">
      <c r="I115" s="16"/>
      <c r="J115" s="16"/>
      <c r="K115" s="16"/>
    </row>
    <row r="116" spans="9:11" ht="11.25">
      <c r="I116" s="16"/>
      <c r="J116" s="16"/>
      <c r="K116" s="16"/>
    </row>
    <row r="117" spans="9:11" ht="11.25">
      <c r="I117" s="16"/>
      <c r="J117" s="16"/>
      <c r="K117" s="16"/>
    </row>
    <row r="118" spans="9:11" ht="11.25">
      <c r="I118" s="16"/>
      <c r="J118" s="16"/>
      <c r="K118" s="16"/>
    </row>
    <row r="119" spans="9:11" ht="11.25">
      <c r="I119" s="16"/>
      <c r="J119" s="16"/>
      <c r="K119" s="16"/>
    </row>
    <row r="120" spans="9:11" ht="11.25">
      <c r="I120" s="16"/>
      <c r="J120" s="16"/>
      <c r="K120" s="16"/>
    </row>
    <row r="121" spans="9:11" ht="11.25">
      <c r="I121" s="16"/>
      <c r="J121" s="16"/>
      <c r="K121" s="16"/>
    </row>
    <row r="122" spans="9:11" ht="11.25">
      <c r="I122" s="16"/>
      <c r="J122" s="16"/>
      <c r="K122" s="16"/>
    </row>
    <row r="123" spans="9:11" ht="11.25">
      <c r="I123" s="16"/>
      <c r="J123" s="16"/>
      <c r="K123" s="16"/>
    </row>
    <row r="124" spans="9:11" ht="11.25">
      <c r="I124" s="16"/>
      <c r="J124" s="16"/>
      <c r="K124" s="16"/>
    </row>
    <row r="125" spans="9:11" ht="11.25">
      <c r="I125" s="16"/>
      <c r="J125" s="16"/>
      <c r="K125" s="16"/>
    </row>
    <row r="126" spans="9:11" ht="11.25">
      <c r="I126" s="16"/>
      <c r="J126" s="16"/>
      <c r="K126" s="16"/>
    </row>
    <row r="127" spans="9:11" ht="11.25">
      <c r="I127" s="16"/>
      <c r="J127" s="16"/>
      <c r="K127" s="16"/>
    </row>
    <row r="128" spans="9:11" ht="11.25">
      <c r="I128" s="16"/>
      <c r="J128" s="16"/>
      <c r="K128" s="16"/>
    </row>
    <row r="129" spans="9:11" ht="11.25">
      <c r="I129" s="16"/>
      <c r="J129" s="16"/>
      <c r="K129" s="16"/>
    </row>
    <row r="130" spans="9:11" ht="11.25">
      <c r="I130" s="16"/>
      <c r="J130" s="16"/>
      <c r="K130" s="16"/>
    </row>
    <row r="131" spans="9:11" ht="11.25">
      <c r="I131" s="16"/>
      <c r="J131" s="16"/>
      <c r="K131" s="16"/>
    </row>
    <row r="132" spans="9:11" ht="11.25">
      <c r="I132" s="16"/>
      <c r="J132" s="16"/>
      <c r="K132" s="16"/>
    </row>
    <row r="133" spans="9:11" ht="11.25">
      <c r="I133" s="16"/>
      <c r="J133" s="16"/>
      <c r="K133" s="16"/>
    </row>
    <row r="134" spans="9:11" ht="11.25">
      <c r="I134" s="16"/>
      <c r="J134" s="16"/>
      <c r="K134" s="16"/>
    </row>
    <row r="135" spans="9:11" ht="11.25">
      <c r="I135" s="16"/>
      <c r="J135" s="16"/>
      <c r="K135" s="16"/>
    </row>
    <row r="136" spans="9:11" ht="11.25">
      <c r="I136" s="16"/>
      <c r="J136" s="16"/>
      <c r="K136" s="16"/>
    </row>
    <row r="137" spans="9:11" ht="11.25">
      <c r="I137" s="16"/>
      <c r="J137" s="16"/>
      <c r="K137" s="16"/>
    </row>
    <row r="138" spans="9:11" ht="11.25">
      <c r="I138" s="16"/>
      <c r="J138" s="16"/>
      <c r="K138" s="16"/>
    </row>
    <row r="139" spans="9:11" ht="11.25">
      <c r="I139" s="16"/>
      <c r="J139" s="16"/>
      <c r="K139" s="16"/>
    </row>
    <row r="140" spans="9:11" ht="11.25">
      <c r="I140" s="16"/>
      <c r="J140" s="16"/>
      <c r="K140" s="16"/>
    </row>
    <row r="141" spans="9:11" ht="11.25">
      <c r="I141" s="16"/>
      <c r="J141" s="16"/>
      <c r="K141" s="16"/>
    </row>
    <row r="142" spans="9:11" ht="11.25">
      <c r="I142" s="16"/>
      <c r="J142" s="16"/>
      <c r="K142" s="16"/>
    </row>
    <row r="143" spans="9:11" ht="11.25">
      <c r="I143" s="16"/>
      <c r="J143" s="16"/>
      <c r="K143" s="16"/>
    </row>
    <row r="144" spans="9:11" ht="11.25">
      <c r="I144" s="16"/>
      <c r="J144" s="16"/>
      <c r="K144" s="16"/>
    </row>
    <row r="145" spans="9:11" ht="11.25">
      <c r="I145" s="16"/>
      <c r="J145" s="16"/>
      <c r="K145" s="16"/>
    </row>
    <row r="146" spans="9:11" ht="11.25">
      <c r="I146" s="16"/>
      <c r="J146" s="16"/>
      <c r="K146" s="16"/>
    </row>
    <row r="147" spans="9:11" ht="11.25">
      <c r="I147" s="16"/>
      <c r="J147" s="16"/>
      <c r="K147" s="16"/>
    </row>
    <row r="148" spans="9:11" ht="11.25">
      <c r="I148" s="16"/>
      <c r="J148" s="16"/>
      <c r="K148" s="16"/>
    </row>
    <row r="149" spans="9:11" ht="11.25">
      <c r="I149" s="16"/>
      <c r="J149" s="16"/>
      <c r="K149" s="16"/>
    </row>
    <row r="150" spans="9:11" ht="11.25">
      <c r="I150" s="16"/>
      <c r="J150" s="16"/>
      <c r="K150" s="16"/>
    </row>
    <row r="151" spans="9:11" ht="11.25">
      <c r="I151" s="16"/>
      <c r="J151" s="16"/>
      <c r="K151" s="16"/>
    </row>
    <row r="152" spans="9:11" ht="11.25">
      <c r="I152" s="16"/>
      <c r="J152" s="16"/>
      <c r="K152" s="16"/>
    </row>
    <row r="153" spans="9:11" ht="11.25">
      <c r="I153" s="16"/>
      <c r="J153" s="16"/>
      <c r="K153" s="16"/>
    </row>
    <row r="154" spans="9:11" ht="11.25">
      <c r="I154" s="16"/>
      <c r="J154" s="16"/>
      <c r="K154" s="16"/>
    </row>
    <row r="155" spans="9:11" ht="11.25">
      <c r="I155" s="16"/>
      <c r="J155" s="16"/>
      <c r="K155" s="16"/>
    </row>
    <row r="156" spans="9:11" ht="11.25">
      <c r="I156" s="16"/>
      <c r="J156" s="16"/>
      <c r="K156" s="16"/>
    </row>
    <row r="157" spans="9:11" ht="11.25">
      <c r="I157" s="16"/>
      <c r="J157" s="16"/>
      <c r="K157" s="16"/>
    </row>
    <row r="158" spans="9:11" ht="11.25">
      <c r="I158" s="16"/>
      <c r="J158" s="16"/>
      <c r="K158" s="16"/>
    </row>
    <row r="159" spans="9:11" ht="11.25">
      <c r="I159" s="16"/>
      <c r="J159" s="16"/>
      <c r="K159" s="16"/>
    </row>
    <row r="160" spans="9:11" ht="11.25">
      <c r="I160" s="16"/>
      <c r="J160" s="16"/>
      <c r="K160" s="16"/>
    </row>
    <row r="161" spans="9:11" ht="11.25">
      <c r="I161" s="16"/>
      <c r="J161" s="16"/>
      <c r="K161" s="16"/>
    </row>
    <row r="162" spans="9:11" ht="11.25">
      <c r="I162" s="16"/>
      <c r="J162" s="16"/>
      <c r="K162" s="16"/>
    </row>
    <row r="163" spans="9:11" ht="11.25">
      <c r="I163" s="16"/>
      <c r="J163" s="16"/>
      <c r="K163" s="16"/>
    </row>
    <row r="164" spans="9:11" ht="11.25">
      <c r="I164" s="16"/>
      <c r="J164" s="16"/>
      <c r="K164" s="16"/>
    </row>
    <row r="165" spans="9:11" ht="11.25">
      <c r="I165" s="16"/>
      <c r="J165" s="16"/>
      <c r="K165" s="16"/>
    </row>
    <row r="166" spans="9:11" ht="11.25">
      <c r="I166" s="16"/>
      <c r="J166" s="16"/>
      <c r="K166" s="16"/>
    </row>
    <row r="167" spans="9:11" ht="11.25">
      <c r="I167" s="16"/>
      <c r="J167" s="16"/>
      <c r="K167" s="16"/>
    </row>
    <row r="168" spans="9:11" ht="11.25">
      <c r="I168" s="16"/>
      <c r="J168" s="16"/>
      <c r="K168" s="16"/>
    </row>
    <row r="169" spans="9:11" ht="11.25">
      <c r="I169" s="16"/>
      <c r="J169" s="16"/>
      <c r="K169" s="16"/>
    </row>
    <row r="170" spans="9:11" ht="11.25">
      <c r="I170" s="16"/>
      <c r="J170" s="16"/>
      <c r="K170" s="16"/>
    </row>
    <row r="171" spans="9:11" ht="11.25">
      <c r="I171" s="16"/>
      <c r="J171" s="16"/>
      <c r="K171" s="16"/>
    </row>
    <row r="172" spans="9:11" ht="11.25">
      <c r="I172" s="16"/>
      <c r="J172" s="16"/>
      <c r="K172" s="16"/>
    </row>
    <row r="173" spans="9:11" ht="11.25">
      <c r="I173" s="16"/>
      <c r="J173" s="16"/>
      <c r="K173" s="16"/>
    </row>
    <row r="174" spans="9:11" ht="11.25">
      <c r="I174" s="16"/>
      <c r="J174" s="16"/>
      <c r="K174" s="16"/>
    </row>
    <row r="175" spans="9:11" ht="11.25">
      <c r="I175" s="16"/>
      <c r="J175" s="16"/>
      <c r="K175" s="16"/>
    </row>
    <row r="176" spans="9:11" ht="11.25">
      <c r="I176" s="16"/>
      <c r="J176" s="16"/>
      <c r="K176" s="16"/>
    </row>
    <row r="177" spans="9:11" ht="11.25">
      <c r="I177" s="16"/>
      <c r="J177" s="16"/>
      <c r="K177" s="16"/>
    </row>
    <row r="178" spans="9:11" ht="11.25">
      <c r="I178" s="16"/>
      <c r="J178" s="16"/>
      <c r="K178" s="16"/>
    </row>
    <row r="179" spans="9:11" ht="11.25">
      <c r="I179" s="16"/>
      <c r="J179" s="16"/>
      <c r="K179" s="16"/>
    </row>
    <row r="180" spans="9:11" ht="11.25">
      <c r="I180" s="16"/>
      <c r="J180" s="16"/>
      <c r="K180" s="16"/>
    </row>
    <row r="181" spans="9:11" ht="11.25">
      <c r="I181" s="16"/>
      <c r="J181" s="16"/>
      <c r="K181" s="16"/>
    </row>
    <row r="182" spans="9:11" ht="11.25">
      <c r="I182" s="16"/>
      <c r="J182" s="16"/>
      <c r="K182" s="16"/>
    </row>
    <row r="183" spans="9:11" ht="11.25">
      <c r="I183" s="16"/>
      <c r="J183" s="16"/>
      <c r="K183" s="16"/>
    </row>
    <row r="184" spans="9:11" ht="11.25">
      <c r="I184" s="16"/>
      <c r="J184" s="16"/>
      <c r="K184" s="16"/>
    </row>
    <row r="185" spans="9:11" ht="11.25">
      <c r="I185" s="16"/>
      <c r="J185" s="16"/>
      <c r="K185" s="16"/>
    </row>
    <row r="186" spans="9:11" ht="11.25">
      <c r="I186" s="16"/>
      <c r="J186" s="16"/>
      <c r="K186" s="16"/>
    </row>
    <row r="187" spans="9:11" ht="11.25">
      <c r="I187" s="16"/>
      <c r="J187" s="16"/>
      <c r="K187" s="16"/>
    </row>
    <row r="188" spans="9:11" ht="11.25">
      <c r="I188" s="16"/>
      <c r="J188" s="16"/>
      <c r="K188" s="16"/>
    </row>
    <row r="189" spans="9:11" ht="11.25">
      <c r="I189" s="16"/>
      <c r="J189" s="16"/>
      <c r="K189" s="16"/>
    </row>
    <row r="190" spans="9:11" ht="11.25">
      <c r="I190" s="16"/>
      <c r="J190" s="16"/>
      <c r="K190" s="16"/>
    </row>
    <row r="191" spans="9:11" ht="11.25">
      <c r="I191" s="16"/>
      <c r="J191" s="16"/>
      <c r="K191" s="16"/>
    </row>
    <row r="192" spans="9:11" ht="11.25">
      <c r="I192" s="16"/>
      <c r="J192" s="16"/>
      <c r="K192" s="16"/>
    </row>
    <row r="193" spans="9:11" ht="11.25">
      <c r="I193" s="16"/>
      <c r="J193" s="16"/>
      <c r="K193" s="16"/>
    </row>
    <row r="194" spans="9:11" ht="11.25">
      <c r="I194" s="16"/>
      <c r="J194" s="16"/>
      <c r="K194" s="16"/>
    </row>
    <row r="195" spans="9:11" ht="11.25">
      <c r="I195" s="16"/>
      <c r="J195" s="16"/>
      <c r="K195" s="16"/>
    </row>
    <row r="196" spans="9:11" ht="11.25">
      <c r="I196" s="16"/>
      <c r="J196" s="16"/>
      <c r="K196" s="16"/>
    </row>
    <row r="197" spans="9:11" ht="11.25">
      <c r="I197" s="16"/>
      <c r="J197" s="16"/>
      <c r="K197" s="16"/>
    </row>
    <row r="198" spans="9:11" ht="11.25">
      <c r="I198" s="16"/>
      <c r="J198" s="16"/>
      <c r="K198" s="16"/>
    </row>
    <row r="199" spans="9:11" ht="11.25">
      <c r="I199" s="16"/>
      <c r="J199" s="16"/>
      <c r="K199" s="16"/>
    </row>
    <row r="200" spans="9:11" ht="11.25">
      <c r="I200" s="16"/>
      <c r="J200" s="16"/>
      <c r="K200" s="16"/>
    </row>
    <row r="201" spans="9:11" ht="11.25">
      <c r="I201" s="16"/>
      <c r="J201" s="16"/>
      <c r="K201" s="16"/>
    </row>
    <row r="202" spans="9:11" ht="11.25">
      <c r="I202" s="16"/>
      <c r="J202" s="16"/>
      <c r="K202" s="16"/>
    </row>
    <row r="203" spans="9:11" ht="11.25">
      <c r="I203" s="16"/>
      <c r="J203" s="16"/>
      <c r="K203" s="16"/>
    </row>
    <row r="204" spans="9:11" ht="11.25">
      <c r="I204" s="16"/>
      <c r="J204" s="16"/>
      <c r="K204" s="16"/>
    </row>
    <row r="205" spans="9:11" ht="11.25">
      <c r="I205" s="16"/>
      <c r="J205" s="16"/>
      <c r="K205" s="16"/>
    </row>
    <row r="206" spans="9:11" ht="11.25">
      <c r="I206" s="16"/>
      <c r="J206" s="16"/>
      <c r="K206" s="16"/>
    </row>
    <row r="207" spans="9:11" ht="11.25">
      <c r="I207" s="16"/>
      <c r="J207" s="16"/>
      <c r="K207" s="16"/>
    </row>
    <row r="208" spans="9:11" ht="11.25">
      <c r="I208" s="16"/>
      <c r="J208" s="16"/>
      <c r="K208" s="16"/>
    </row>
    <row r="209" spans="9:11" ht="11.25">
      <c r="I209" s="16"/>
      <c r="J209" s="16"/>
      <c r="K209" s="16"/>
    </row>
    <row r="210" spans="9:11" ht="11.25">
      <c r="I210" s="16"/>
      <c r="J210" s="16"/>
      <c r="K210" s="16"/>
    </row>
    <row r="211" spans="9:11" ht="11.25">
      <c r="I211" s="16"/>
      <c r="J211" s="16"/>
      <c r="K211" s="16"/>
    </row>
  </sheetData>
  <sheetProtection/>
  <mergeCells count="29">
    <mergeCell ref="C65:G65"/>
    <mergeCell ref="D69:G69"/>
    <mergeCell ref="D45:G45"/>
    <mergeCell ref="B47:G47"/>
    <mergeCell ref="B49:G49"/>
    <mergeCell ref="D52:G52"/>
    <mergeCell ref="C56:G56"/>
    <mergeCell ref="D61:G61"/>
    <mergeCell ref="D27:G27"/>
    <mergeCell ref="B29:G29"/>
    <mergeCell ref="D33:G33"/>
    <mergeCell ref="D36:G36"/>
    <mergeCell ref="D39:G39"/>
    <mergeCell ref="C42:G42"/>
    <mergeCell ref="C11:G11"/>
    <mergeCell ref="C15:G15"/>
    <mergeCell ref="C18:G18"/>
    <mergeCell ref="B20:G20"/>
    <mergeCell ref="C23:G23"/>
    <mergeCell ref="B25:G25"/>
    <mergeCell ref="A1:L1"/>
    <mergeCell ref="A2:L2"/>
    <mergeCell ref="A4:A7"/>
    <mergeCell ref="B4:H7"/>
    <mergeCell ref="I4:I6"/>
    <mergeCell ref="J4:L4"/>
    <mergeCell ref="J5:J6"/>
    <mergeCell ref="K5:L5"/>
    <mergeCell ref="J7:L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&amp;L&amp;"Arial,Kursiv"&amp;8&amp;U 2 Nachweispflichtige Abfälle&amp;R&amp;"Arial,Kursiv"&amp;8&amp;UAbfallwirtschaft in Bayern  2016</oddHeader>
    <oddFooter xml:space="preserve">&amp;C 51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210"/>
  <sheetViews>
    <sheetView workbookViewId="0" topLeftCell="A1">
      <selection activeCell="A69" sqref="A69"/>
    </sheetView>
  </sheetViews>
  <sheetFormatPr defaultColWidth="11.421875" defaultRowHeight="12.75"/>
  <cols>
    <col min="1" max="1" width="5.421875" style="12" customWidth="1"/>
    <col min="2" max="3" width="0.71875" style="12" customWidth="1"/>
    <col min="4" max="7" width="2.8515625" style="12" customWidth="1"/>
    <col min="8" max="8" width="27.57421875" style="12" customWidth="1"/>
    <col min="9" max="9" width="0.85546875" style="12" customWidth="1"/>
    <col min="10" max="10" width="9.421875" style="12" customWidth="1"/>
    <col min="11" max="12" width="11.28125" style="12" customWidth="1"/>
    <col min="13" max="13" width="13.57421875" style="12" customWidth="1"/>
    <col min="14" max="16384" width="11.421875" style="12" customWidth="1"/>
  </cols>
  <sheetData>
    <row r="1" spans="1:13" s="299" customFormat="1" ht="12.75">
      <c r="A1" s="956" t="s">
        <v>611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</row>
    <row r="2" spans="1:15" ht="15.75">
      <c r="A2" s="956" t="s">
        <v>612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O2" s="309"/>
    </row>
    <row r="3" ht="9.75" customHeight="1"/>
    <row r="4" spans="1:13" ht="11.25">
      <c r="A4" s="952" t="s">
        <v>556</v>
      </c>
      <c r="B4" s="953" t="s">
        <v>37</v>
      </c>
      <c r="C4" s="953"/>
      <c r="D4" s="953"/>
      <c r="E4" s="953"/>
      <c r="F4" s="953"/>
      <c r="G4" s="953"/>
      <c r="H4" s="953"/>
      <c r="I4" s="953"/>
      <c r="J4" s="953" t="s">
        <v>557</v>
      </c>
      <c r="K4" s="953" t="s">
        <v>558</v>
      </c>
      <c r="L4" s="953"/>
      <c r="M4" s="954"/>
    </row>
    <row r="5" spans="1:13" ht="11.25">
      <c r="A5" s="952"/>
      <c r="B5" s="953"/>
      <c r="C5" s="953"/>
      <c r="D5" s="953"/>
      <c r="E5" s="953"/>
      <c r="F5" s="953"/>
      <c r="G5" s="953"/>
      <c r="H5" s="953"/>
      <c r="I5" s="953"/>
      <c r="J5" s="953"/>
      <c r="K5" s="953" t="s">
        <v>559</v>
      </c>
      <c r="L5" s="953" t="s">
        <v>560</v>
      </c>
      <c r="M5" s="954"/>
    </row>
    <row r="6" spans="1:13" ht="33.75">
      <c r="A6" s="952"/>
      <c r="B6" s="953"/>
      <c r="C6" s="953"/>
      <c r="D6" s="953"/>
      <c r="E6" s="953"/>
      <c r="F6" s="953"/>
      <c r="G6" s="953"/>
      <c r="H6" s="953"/>
      <c r="I6" s="953"/>
      <c r="J6" s="953"/>
      <c r="K6" s="953"/>
      <c r="L6" s="310" t="s">
        <v>561</v>
      </c>
      <c r="M6" s="311" t="s">
        <v>562</v>
      </c>
    </row>
    <row r="7" spans="1:13" ht="11.25">
      <c r="A7" s="952"/>
      <c r="B7" s="953"/>
      <c r="C7" s="953"/>
      <c r="D7" s="953"/>
      <c r="E7" s="953"/>
      <c r="F7" s="953"/>
      <c r="G7" s="953"/>
      <c r="H7" s="953"/>
      <c r="I7" s="953"/>
      <c r="J7" s="310" t="s">
        <v>418</v>
      </c>
      <c r="K7" s="953" t="s">
        <v>3</v>
      </c>
      <c r="L7" s="953"/>
      <c r="M7" s="954"/>
    </row>
    <row r="8" spans="1:13" ht="7.5" customHeight="1">
      <c r="A8" s="317"/>
      <c r="I8" s="15"/>
      <c r="J8" s="16"/>
      <c r="K8" s="16"/>
      <c r="L8" s="16"/>
      <c r="M8" s="325"/>
    </row>
    <row r="9" spans="1:13" ht="12.75" customHeight="1">
      <c r="A9" s="317" t="s">
        <v>168</v>
      </c>
      <c r="C9" s="907" t="s">
        <v>613</v>
      </c>
      <c r="D9" s="907"/>
      <c r="E9" s="907"/>
      <c r="F9" s="907"/>
      <c r="G9" s="907"/>
      <c r="H9" s="907"/>
      <c r="I9" s="15"/>
      <c r="J9" s="142">
        <v>523</v>
      </c>
      <c r="K9" s="142">
        <v>220478</v>
      </c>
      <c r="L9" s="142">
        <v>153201</v>
      </c>
      <c r="M9" s="319">
        <v>67277</v>
      </c>
    </row>
    <row r="10" spans="1:13" ht="7.5" customHeight="1">
      <c r="A10" s="317"/>
      <c r="I10" s="15"/>
      <c r="J10" s="16"/>
      <c r="K10" s="16"/>
      <c r="L10" s="16"/>
      <c r="M10" s="325"/>
    </row>
    <row r="11" spans="1:13" ht="11.25">
      <c r="A11" s="317" t="s">
        <v>614</v>
      </c>
      <c r="C11" s="12" t="s">
        <v>576</v>
      </c>
      <c r="E11" s="19" t="s">
        <v>615</v>
      </c>
      <c r="F11" s="18"/>
      <c r="G11" s="18"/>
      <c r="H11" s="18"/>
      <c r="I11" s="15"/>
      <c r="J11" s="142"/>
      <c r="K11" s="142"/>
      <c r="L11" s="142"/>
      <c r="M11" s="319"/>
    </row>
    <row r="12" spans="1:13" ht="11.25">
      <c r="A12" s="317"/>
      <c r="E12" s="907" t="s">
        <v>616</v>
      </c>
      <c r="F12" s="907"/>
      <c r="G12" s="907"/>
      <c r="H12" s="907"/>
      <c r="I12" s="15"/>
      <c r="J12" s="142">
        <v>196</v>
      </c>
      <c r="K12" s="142">
        <v>89560</v>
      </c>
      <c r="L12" s="142">
        <v>40102</v>
      </c>
      <c r="M12" s="319">
        <v>49457</v>
      </c>
    </row>
    <row r="13" spans="1:13" ht="7.5" customHeight="1">
      <c r="A13" s="317"/>
      <c r="D13" s="19"/>
      <c r="E13" s="19"/>
      <c r="F13" s="19"/>
      <c r="G13" s="19"/>
      <c r="H13" s="19"/>
      <c r="I13" s="15"/>
      <c r="J13" s="16"/>
      <c r="K13" s="16"/>
      <c r="L13" s="16"/>
      <c r="M13" s="325"/>
    </row>
    <row r="14" spans="1:13" ht="11.25">
      <c r="A14" s="317" t="s">
        <v>617</v>
      </c>
      <c r="E14" s="907" t="s">
        <v>618</v>
      </c>
      <c r="F14" s="907"/>
      <c r="G14" s="907"/>
      <c r="H14" s="907"/>
      <c r="I14" s="15"/>
      <c r="J14" s="142">
        <v>287</v>
      </c>
      <c r="K14" s="142">
        <v>108334</v>
      </c>
      <c r="L14" s="142">
        <v>96317</v>
      </c>
      <c r="M14" s="319">
        <v>12017</v>
      </c>
    </row>
    <row r="15" spans="1:13" ht="7.5" customHeight="1">
      <c r="A15" s="317"/>
      <c r="D15" s="19"/>
      <c r="E15" s="19"/>
      <c r="F15" s="18"/>
      <c r="G15" s="18"/>
      <c r="H15" s="18"/>
      <c r="I15" s="15"/>
      <c r="J15" s="16"/>
      <c r="K15" s="16"/>
      <c r="L15" s="16"/>
      <c r="M15" s="325"/>
    </row>
    <row r="16" spans="1:13" ht="12.75" customHeight="1">
      <c r="A16" s="317" t="s">
        <v>619</v>
      </c>
      <c r="C16" s="957" t="s">
        <v>171</v>
      </c>
      <c r="D16" s="957"/>
      <c r="E16" s="957"/>
      <c r="F16" s="957"/>
      <c r="G16" s="957"/>
      <c r="H16" s="957"/>
      <c r="I16" s="15"/>
      <c r="J16" s="142"/>
      <c r="K16" s="142"/>
      <c r="L16" s="142"/>
      <c r="M16" s="319"/>
    </row>
    <row r="17" spans="1:13" ht="12.75" customHeight="1">
      <c r="A17" s="317"/>
      <c r="D17" s="907" t="s">
        <v>620</v>
      </c>
      <c r="E17" s="907"/>
      <c r="F17" s="907"/>
      <c r="G17" s="907"/>
      <c r="H17" s="907"/>
      <c r="I17" s="15"/>
      <c r="J17" s="142">
        <v>151</v>
      </c>
      <c r="K17" s="142">
        <v>22414</v>
      </c>
      <c r="L17" s="142">
        <v>18326</v>
      </c>
      <c r="M17" s="319">
        <v>4088</v>
      </c>
    </row>
    <row r="18" spans="1:13" ht="7.5" customHeight="1">
      <c r="A18" s="317"/>
      <c r="D18" s="19"/>
      <c r="E18" s="19"/>
      <c r="F18" s="19"/>
      <c r="G18" s="19"/>
      <c r="H18" s="19"/>
      <c r="I18" s="15"/>
      <c r="J18" s="16"/>
      <c r="K18" s="16"/>
      <c r="L18" s="16"/>
      <c r="M18" s="325"/>
    </row>
    <row r="19" spans="1:13" ht="12.75" customHeight="1">
      <c r="A19" s="317" t="s">
        <v>38</v>
      </c>
      <c r="C19" s="957" t="s">
        <v>621</v>
      </c>
      <c r="D19" s="957"/>
      <c r="E19" s="957"/>
      <c r="F19" s="957"/>
      <c r="G19" s="957"/>
      <c r="H19" s="957"/>
      <c r="I19" s="15"/>
      <c r="J19" s="142"/>
      <c r="K19" s="142"/>
      <c r="L19" s="142"/>
      <c r="M19" s="319"/>
    </row>
    <row r="20" spans="1:13" ht="12.75" customHeight="1">
      <c r="A20" s="317"/>
      <c r="C20" s="907" t="s">
        <v>415</v>
      </c>
      <c r="D20" s="907"/>
      <c r="E20" s="907"/>
      <c r="F20" s="907"/>
      <c r="G20" s="907"/>
      <c r="H20" s="907"/>
      <c r="I20" s="15"/>
      <c r="J20" s="142">
        <v>391</v>
      </c>
      <c r="K20" s="142">
        <v>23281</v>
      </c>
      <c r="L20" s="142">
        <v>18393</v>
      </c>
      <c r="M20" s="319">
        <v>4888</v>
      </c>
    </row>
    <row r="21" spans="1:13" ht="7.5" customHeight="1">
      <c r="A21" s="317"/>
      <c r="D21" s="19"/>
      <c r="E21" s="19"/>
      <c r="F21" s="18"/>
      <c r="G21" s="18"/>
      <c r="H21" s="18"/>
      <c r="I21" s="15"/>
      <c r="J21" s="16"/>
      <c r="K21" s="16"/>
      <c r="L21" s="16"/>
      <c r="M21" s="325"/>
    </row>
    <row r="22" spans="1:13" ht="11.25">
      <c r="A22" s="317" t="s">
        <v>622</v>
      </c>
      <c r="C22" s="12" t="s">
        <v>576</v>
      </c>
      <c r="E22" s="19" t="s">
        <v>623</v>
      </c>
      <c r="F22" s="18"/>
      <c r="G22" s="18"/>
      <c r="H22" s="18"/>
      <c r="I22" s="15"/>
      <c r="J22" s="142"/>
      <c r="K22" s="142"/>
      <c r="L22" s="142"/>
      <c r="M22" s="319"/>
    </row>
    <row r="23" spans="1:13" ht="11.25">
      <c r="A23" s="317"/>
      <c r="E23" s="907" t="s">
        <v>624</v>
      </c>
      <c r="F23" s="907"/>
      <c r="G23" s="907"/>
      <c r="H23" s="907"/>
      <c r="I23" s="15"/>
      <c r="J23" s="142">
        <v>312</v>
      </c>
      <c r="K23" s="142">
        <v>19235</v>
      </c>
      <c r="L23" s="142">
        <v>15242</v>
      </c>
      <c r="M23" s="319">
        <v>3993</v>
      </c>
    </row>
    <row r="24" spans="1:13" ht="7.5" customHeight="1">
      <c r="A24" s="317"/>
      <c r="D24" s="19"/>
      <c r="E24" s="19"/>
      <c r="F24" s="19"/>
      <c r="G24" s="19"/>
      <c r="H24" s="19"/>
      <c r="I24" s="15"/>
      <c r="J24" s="16"/>
      <c r="K24" s="16"/>
      <c r="L24" s="16"/>
      <c r="M24" s="325"/>
    </row>
    <row r="25" spans="1:13" ht="11.25">
      <c r="A25" s="317" t="s">
        <v>39</v>
      </c>
      <c r="C25" s="19" t="s">
        <v>151</v>
      </c>
      <c r="E25" s="19"/>
      <c r="F25" s="19"/>
      <c r="G25" s="19"/>
      <c r="H25" s="19"/>
      <c r="I25" s="15"/>
      <c r="J25" s="142"/>
      <c r="K25" s="142"/>
      <c r="L25" s="142"/>
      <c r="M25" s="319"/>
    </row>
    <row r="26" spans="1:13" ht="11.25">
      <c r="A26" s="317"/>
      <c r="D26" s="907" t="s">
        <v>625</v>
      </c>
      <c r="E26" s="907"/>
      <c r="F26" s="907"/>
      <c r="G26" s="907"/>
      <c r="H26" s="907"/>
      <c r="I26" s="15"/>
      <c r="J26" s="142">
        <v>449</v>
      </c>
      <c r="K26" s="142">
        <v>138889</v>
      </c>
      <c r="L26" s="142">
        <v>60753</v>
      </c>
      <c r="M26" s="319">
        <v>78136</v>
      </c>
    </row>
    <row r="27" spans="1:13" ht="7.5" customHeight="1">
      <c r="A27" s="317"/>
      <c r="D27" s="19"/>
      <c r="E27" s="18"/>
      <c r="F27" s="18"/>
      <c r="G27" s="18"/>
      <c r="H27" s="18"/>
      <c r="I27" s="15"/>
      <c r="J27" s="16"/>
      <c r="K27" s="16"/>
      <c r="L27" s="16"/>
      <c r="M27" s="325"/>
    </row>
    <row r="28" spans="1:13" ht="11.25">
      <c r="A28" s="317" t="s">
        <v>626</v>
      </c>
      <c r="C28" s="12" t="s">
        <v>576</v>
      </c>
      <c r="E28" s="907" t="s">
        <v>627</v>
      </c>
      <c r="F28" s="907"/>
      <c r="G28" s="907"/>
      <c r="H28" s="907"/>
      <c r="I28" s="15"/>
      <c r="J28" s="142">
        <v>73</v>
      </c>
      <c r="K28" s="142">
        <v>89285</v>
      </c>
      <c r="L28" s="142">
        <v>31645</v>
      </c>
      <c r="M28" s="319">
        <v>57641</v>
      </c>
    </row>
    <row r="29" spans="1:13" ht="7.5" customHeight="1">
      <c r="A29" s="317"/>
      <c r="D29" s="19"/>
      <c r="E29" s="19"/>
      <c r="F29" s="18"/>
      <c r="G29" s="18"/>
      <c r="H29" s="18"/>
      <c r="I29" s="15"/>
      <c r="J29" s="16"/>
      <c r="K29" s="16"/>
      <c r="L29" s="16"/>
      <c r="M29" s="325"/>
    </row>
    <row r="30" spans="1:13" ht="11.25">
      <c r="A30" s="317" t="s">
        <v>40</v>
      </c>
      <c r="C30" s="19" t="s">
        <v>152</v>
      </c>
      <c r="E30" s="19"/>
      <c r="F30" s="19"/>
      <c r="G30" s="18"/>
      <c r="H30" s="18"/>
      <c r="I30" s="15"/>
      <c r="J30" s="142"/>
      <c r="K30" s="142"/>
      <c r="L30" s="142"/>
      <c r="M30" s="319"/>
    </row>
    <row r="31" spans="1:13" ht="11.25">
      <c r="A31" s="317"/>
      <c r="D31" s="907" t="s">
        <v>628</v>
      </c>
      <c r="E31" s="907"/>
      <c r="F31" s="907"/>
      <c r="G31" s="907"/>
      <c r="H31" s="907"/>
      <c r="I31" s="15"/>
      <c r="J31" s="142">
        <v>1774</v>
      </c>
      <c r="K31" s="142">
        <v>740707</v>
      </c>
      <c r="L31" s="142">
        <v>612386</v>
      </c>
      <c r="M31" s="319">
        <v>128321</v>
      </c>
    </row>
    <row r="32" spans="1:13" ht="7.5" customHeight="1">
      <c r="A32" s="317"/>
      <c r="D32" s="19"/>
      <c r="E32" s="19"/>
      <c r="F32" s="18"/>
      <c r="G32" s="18"/>
      <c r="H32" s="18"/>
      <c r="I32" s="15"/>
      <c r="J32" s="16"/>
      <c r="K32" s="16"/>
      <c r="L32" s="16"/>
      <c r="M32" s="325"/>
    </row>
    <row r="33" spans="1:13" ht="11.25">
      <c r="A33" s="317" t="s">
        <v>41</v>
      </c>
      <c r="C33" s="12" t="s">
        <v>576</v>
      </c>
      <c r="E33" s="907" t="s">
        <v>629</v>
      </c>
      <c r="F33" s="907"/>
      <c r="G33" s="907"/>
      <c r="H33" s="907"/>
      <c r="I33" s="15"/>
      <c r="J33" s="142">
        <v>203</v>
      </c>
      <c r="K33" s="142">
        <v>26844</v>
      </c>
      <c r="L33" s="142">
        <v>14619</v>
      </c>
      <c r="M33" s="319">
        <v>12225</v>
      </c>
    </row>
    <row r="34" spans="1:13" ht="7.5" customHeight="1">
      <c r="A34" s="317"/>
      <c r="D34" s="19"/>
      <c r="E34" s="18"/>
      <c r="F34" s="18"/>
      <c r="G34" s="18"/>
      <c r="H34" s="18"/>
      <c r="I34" s="15"/>
      <c r="J34" s="16"/>
      <c r="K34" s="16"/>
      <c r="L34" s="16"/>
      <c r="M34" s="325"/>
    </row>
    <row r="35" spans="1:13" ht="11.25">
      <c r="A35" s="317" t="s">
        <v>42</v>
      </c>
      <c r="E35" s="907" t="s">
        <v>630</v>
      </c>
      <c r="F35" s="907"/>
      <c r="G35" s="907"/>
      <c r="H35" s="907"/>
      <c r="I35" s="15"/>
      <c r="J35" s="142">
        <v>650</v>
      </c>
      <c r="K35" s="142">
        <v>186311</v>
      </c>
      <c r="L35" s="142">
        <v>174655</v>
      </c>
      <c r="M35" s="319">
        <v>11656</v>
      </c>
    </row>
    <row r="36" spans="1:13" ht="7.5" customHeight="1">
      <c r="A36" s="317"/>
      <c r="D36" s="19"/>
      <c r="E36" s="19"/>
      <c r="F36" s="19"/>
      <c r="G36" s="19"/>
      <c r="H36" s="19"/>
      <c r="I36" s="15"/>
      <c r="J36" s="16"/>
      <c r="K36" s="16"/>
      <c r="L36" s="16"/>
      <c r="M36" s="325"/>
    </row>
    <row r="37" spans="1:13" ht="11.25">
      <c r="A37" s="317" t="s">
        <v>43</v>
      </c>
      <c r="E37" s="907" t="s">
        <v>631</v>
      </c>
      <c r="F37" s="907"/>
      <c r="G37" s="907"/>
      <c r="H37" s="907"/>
      <c r="I37" s="15"/>
      <c r="J37" s="142">
        <v>185</v>
      </c>
      <c r="K37" s="142">
        <v>97603</v>
      </c>
      <c r="L37" s="142">
        <v>54418</v>
      </c>
      <c r="M37" s="319">
        <v>43185</v>
      </c>
    </row>
    <row r="38" spans="1:13" ht="7.5" customHeight="1">
      <c r="A38" s="317"/>
      <c r="D38" s="19"/>
      <c r="E38" s="19"/>
      <c r="F38" s="19"/>
      <c r="G38" s="19"/>
      <c r="H38" s="19"/>
      <c r="I38" s="15"/>
      <c r="J38" s="16"/>
      <c r="K38" s="16"/>
      <c r="L38" s="16"/>
      <c r="M38" s="325"/>
    </row>
    <row r="39" spans="1:13" ht="11.25">
      <c r="A39" s="317" t="s">
        <v>44</v>
      </c>
      <c r="C39" s="19" t="s">
        <v>632</v>
      </c>
      <c r="E39" s="19"/>
      <c r="F39" s="19"/>
      <c r="G39" s="19"/>
      <c r="H39" s="19"/>
      <c r="I39" s="15" t="s">
        <v>420</v>
      </c>
      <c r="J39" s="142"/>
      <c r="K39" s="142"/>
      <c r="L39" s="142"/>
      <c r="M39" s="319"/>
    </row>
    <row r="40" spans="1:13" ht="11.25">
      <c r="A40" s="317"/>
      <c r="D40" s="19" t="s">
        <v>633</v>
      </c>
      <c r="E40" s="18"/>
      <c r="F40" s="18"/>
      <c r="G40" s="18"/>
      <c r="H40" s="18"/>
      <c r="I40" s="15"/>
      <c r="J40" s="16"/>
      <c r="K40" s="16"/>
      <c r="L40" s="16"/>
      <c r="M40" s="325"/>
    </row>
    <row r="41" spans="1:13" ht="11.25">
      <c r="A41" s="317"/>
      <c r="D41" s="19" t="s">
        <v>634</v>
      </c>
      <c r="E41" s="18"/>
      <c r="F41" s="18"/>
      <c r="G41" s="18"/>
      <c r="H41" s="18"/>
      <c r="I41" s="15"/>
      <c r="J41" s="16"/>
      <c r="K41" s="16"/>
      <c r="L41" s="16"/>
      <c r="M41" s="325"/>
    </row>
    <row r="42" spans="1:13" ht="11.25">
      <c r="A42" s="317"/>
      <c r="D42" s="907" t="s">
        <v>635</v>
      </c>
      <c r="E42" s="907"/>
      <c r="F42" s="907"/>
      <c r="G42" s="907"/>
      <c r="H42" s="907"/>
      <c r="I42" s="15"/>
      <c r="J42" s="142">
        <v>29</v>
      </c>
      <c r="K42" s="142">
        <v>2078</v>
      </c>
      <c r="L42" s="142">
        <v>2076</v>
      </c>
      <c r="M42" s="319">
        <v>2</v>
      </c>
    </row>
    <row r="43" spans="1:13" ht="7.5" customHeight="1">
      <c r="A43" s="317"/>
      <c r="D43" s="19"/>
      <c r="E43" s="19"/>
      <c r="F43" s="18"/>
      <c r="G43" s="18"/>
      <c r="H43" s="18"/>
      <c r="I43" s="15"/>
      <c r="J43" s="16"/>
      <c r="K43" s="16"/>
      <c r="L43" s="16"/>
      <c r="M43" s="325"/>
    </row>
    <row r="44" spans="1:13" ht="11.25">
      <c r="A44" s="317" t="s">
        <v>46</v>
      </c>
      <c r="C44" s="19" t="s">
        <v>47</v>
      </c>
      <c r="E44" s="19"/>
      <c r="F44" s="18"/>
      <c r="G44" s="18"/>
      <c r="H44" s="18"/>
      <c r="I44" s="15"/>
      <c r="J44" s="142"/>
      <c r="K44" s="142"/>
      <c r="L44" s="142"/>
      <c r="M44" s="319"/>
    </row>
    <row r="45" spans="1:13" ht="11.25">
      <c r="A45" s="317"/>
      <c r="D45" s="19" t="s">
        <v>636</v>
      </c>
      <c r="E45" s="19"/>
      <c r="F45" s="19"/>
      <c r="G45" s="19"/>
      <c r="H45" s="19"/>
      <c r="I45" s="15"/>
      <c r="J45" s="16"/>
      <c r="K45" s="16"/>
      <c r="L45" s="16"/>
      <c r="M45" s="325"/>
    </row>
    <row r="46" spans="1:13" ht="11.25">
      <c r="A46" s="317"/>
      <c r="D46" s="19" t="s">
        <v>637</v>
      </c>
      <c r="E46" s="19"/>
      <c r="F46" s="19"/>
      <c r="G46" s="19"/>
      <c r="H46" s="19"/>
      <c r="I46" s="15"/>
      <c r="J46" s="16"/>
      <c r="K46" s="16"/>
      <c r="L46" s="16"/>
      <c r="M46" s="325"/>
    </row>
    <row r="47" spans="1:13" ht="11.25">
      <c r="A47" s="317"/>
      <c r="D47" s="907" t="s">
        <v>638</v>
      </c>
      <c r="E47" s="907"/>
      <c r="F47" s="907"/>
      <c r="G47" s="907"/>
      <c r="H47" s="907"/>
      <c r="I47" s="15"/>
      <c r="J47" s="142">
        <v>240</v>
      </c>
      <c r="K47" s="142">
        <v>810573</v>
      </c>
      <c r="L47" s="142">
        <v>313615</v>
      </c>
      <c r="M47" s="319">
        <v>496958</v>
      </c>
    </row>
    <row r="48" spans="1:13" ht="7.5" customHeight="1">
      <c r="A48" s="317"/>
      <c r="D48" s="19"/>
      <c r="E48" s="19"/>
      <c r="F48" s="19"/>
      <c r="G48" s="19"/>
      <c r="H48" s="19"/>
      <c r="I48" s="15"/>
      <c r="J48" s="16"/>
      <c r="K48" s="16"/>
      <c r="L48" s="16"/>
      <c r="M48" s="325"/>
    </row>
    <row r="49" spans="1:13" ht="11.25">
      <c r="A49" s="317" t="s">
        <v>48</v>
      </c>
      <c r="C49" s="12" t="s">
        <v>576</v>
      </c>
      <c r="E49" s="19" t="s">
        <v>639</v>
      </c>
      <c r="F49" s="19"/>
      <c r="G49" s="19"/>
      <c r="H49" s="19"/>
      <c r="I49" s="15"/>
      <c r="J49" s="142"/>
      <c r="K49" s="142"/>
      <c r="L49" s="142"/>
      <c r="M49" s="319"/>
    </row>
    <row r="50" spans="1:13" ht="11.25">
      <c r="A50" s="317"/>
      <c r="E50" s="907" t="s">
        <v>640</v>
      </c>
      <c r="F50" s="907"/>
      <c r="G50" s="907"/>
      <c r="H50" s="907"/>
      <c r="I50" s="15"/>
      <c r="J50" s="142">
        <v>40</v>
      </c>
      <c r="K50" s="142">
        <v>236926</v>
      </c>
      <c r="L50" s="142">
        <v>70427</v>
      </c>
      <c r="M50" s="319">
        <v>166499</v>
      </c>
    </row>
    <row r="51" spans="1:13" ht="7.5" customHeight="1">
      <c r="A51" s="317"/>
      <c r="D51" s="19"/>
      <c r="E51" s="19"/>
      <c r="F51" s="19"/>
      <c r="G51" s="19"/>
      <c r="H51" s="19"/>
      <c r="I51" s="15"/>
      <c r="J51" s="16"/>
      <c r="K51" s="16"/>
      <c r="L51" s="16"/>
      <c r="M51" s="325"/>
    </row>
    <row r="52" spans="1:13" ht="11.25">
      <c r="A52" s="317" t="s">
        <v>641</v>
      </c>
      <c r="E52" s="907" t="s">
        <v>642</v>
      </c>
      <c r="F52" s="907"/>
      <c r="G52" s="907"/>
      <c r="H52" s="907"/>
      <c r="I52" s="15"/>
      <c r="J52" s="142">
        <v>7</v>
      </c>
      <c r="K52" s="142">
        <v>4210</v>
      </c>
      <c r="L52" s="142">
        <v>4052</v>
      </c>
      <c r="M52" s="326">
        <v>158</v>
      </c>
    </row>
    <row r="53" spans="1:13" ht="7.5" customHeight="1">
      <c r="A53" s="317"/>
      <c r="D53" s="19"/>
      <c r="E53" s="18"/>
      <c r="F53" s="18"/>
      <c r="G53" s="18"/>
      <c r="H53" s="18"/>
      <c r="I53" s="15"/>
      <c r="J53" s="16"/>
      <c r="K53" s="16"/>
      <c r="L53" s="16"/>
      <c r="M53" s="325"/>
    </row>
    <row r="54" spans="1:13" ht="11.25">
      <c r="A54" s="317" t="s">
        <v>49</v>
      </c>
      <c r="C54" s="19" t="s">
        <v>643</v>
      </c>
      <c r="E54" s="19"/>
      <c r="F54" s="18"/>
      <c r="G54" s="18"/>
      <c r="H54" s="18"/>
      <c r="I54" s="15" t="s">
        <v>420</v>
      </c>
      <c r="J54" s="142"/>
      <c r="K54" s="142"/>
      <c r="L54" s="142"/>
      <c r="M54" s="319"/>
    </row>
    <row r="55" spans="1:13" ht="11.25">
      <c r="A55" s="317"/>
      <c r="D55" s="19" t="s">
        <v>644</v>
      </c>
      <c r="E55" s="19"/>
      <c r="F55" s="19"/>
      <c r="G55" s="19"/>
      <c r="H55" s="19"/>
      <c r="I55" s="15" t="s">
        <v>420</v>
      </c>
      <c r="J55" s="16"/>
      <c r="K55" s="16"/>
      <c r="L55" s="16"/>
      <c r="M55" s="325"/>
    </row>
    <row r="56" spans="1:13" s="14" customFormat="1" ht="11.25">
      <c r="A56" s="317"/>
      <c r="B56" s="12"/>
      <c r="C56" s="12"/>
      <c r="D56" s="907" t="s">
        <v>645</v>
      </c>
      <c r="E56" s="907"/>
      <c r="F56" s="907"/>
      <c r="G56" s="907"/>
      <c r="H56" s="907"/>
      <c r="I56" s="15"/>
      <c r="J56" s="142">
        <v>124</v>
      </c>
      <c r="K56" s="142">
        <v>26060</v>
      </c>
      <c r="L56" s="142">
        <v>15014</v>
      </c>
      <c r="M56" s="319">
        <v>11046</v>
      </c>
    </row>
    <row r="57" spans="1:13" s="14" customFormat="1" ht="7.5" customHeight="1">
      <c r="A57" s="317"/>
      <c r="B57" s="12"/>
      <c r="C57" s="12"/>
      <c r="D57" s="19"/>
      <c r="E57" s="18"/>
      <c r="F57" s="18"/>
      <c r="G57" s="18"/>
      <c r="H57" s="18"/>
      <c r="I57" s="15"/>
      <c r="J57" s="16"/>
      <c r="K57" s="16"/>
      <c r="L57" s="16"/>
      <c r="M57" s="325"/>
    </row>
    <row r="58" spans="1:13" s="14" customFormat="1" ht="11.25">
      <c r="A58" s="317" t="s">
        <v>472</v>
      </c>
      <c r="B58" s="12"/>
      <c r="C58" s="12" t="s">
        <v>576</v>
      </c>
      <c r="E58" s="19" t="s">
        <v>646</v>
      </c>
      <c r="F58" s="18"/>
      <c r="G58" s="18"/>
      <c r="H58" s="18"/>
      <c r="I58" s="15"/>
      <c r="J58" s="142"/>
      <c r="K58" s="142"/>
      <c r="L58" s="142"/>
      <c r="M58" s="319"/>
    </row>
    <row r="59" spans="1:13" ht="11.25">
      <c r="A59" s="317"/>
      <c r="E59" s="907" t="s">
        <v>647</v>
      </c>
      <c r="F59" s="907"/>
      <c r="G59" s="907"/>
      <c r="H59" s="907"/>
      <c r="I59" s="15"/>
      <c r="J59" s="142">
        <v>12</v>
      </c>
      <c r="K59" s="142">
        <v>7755</v>
      </c>
      <c r="L59" s="142">
        <v>4889</v>
      </c>
      <c r="M59" s="319">
        <v>2866</v>
      </c>
    </row>
    <row r="60" spans="1:13" s="321" customFormat="1" ht="7.5" customHeight="1">
      <c r="A60" s="317"/>
      <c r="B60" s="12"/>
      <c r="C60" s="12"/>
      <c r="D60" s="18"/>
      <c r="E60" s="18"/>
      <c r="F60" s="18"/>
      <c r="G60" s="18"/>
      <c r="H60" s="18"/>
      <c r="I60" s="15"/>
      <c r="J60" s="16"/>
      <c r="K60" s="16"/>
      <c r="L60" s="16"/>
      <c r="M60" s="325"/>
    </row>
    <row r="61" spans="1:14" s="321" customFormat="1" ht="11.25">
      <c r="A61" s="327"/>
      <c r="B61" s="14"/>
      <c r="C61" s="14"/>
      <c r="D61" s="14"/>
      <c r="E61" s="14"/>
      <c r="F61" s="14"/>
      <c r="G61" s="14"/>
      <c r="H61" s="129" t="s">
        <v>21</v>
      </c>
      <c r="I61" s="199"/>
      <c r="J61" s="142">
        <v>3441</v>
      </c>
      <c r="K61" s="142">
        <v>2538891</v>
      </c>
      <c r="L61" s="142">
        <v>1491593</v>
      </c>
      <c r="M61" s="319">
        <v>1047298</v>
      </c>
      <c r="N61" s="328"/>
    </row>
    <row r="62" spans="1:13" ht="7.5" customHeight="1">
      <c r="A62" s="327"/>
      <c r="B62" s="14"/>
      <c r="C62" s="14"/>
      <c r="D62" s="14"/>
      <c r="E62" s="14"/>
      <c r="F62" s="14"/>
      <c r="G62" s="14"/>
      <c r="H62" s="129"/>
      <c r="I62" s="128"/>
      <c r="J62" s="130"/>
      <c r="K62" s="73"/>
      <c r="L62" s="73"/>
      <c r="M62" s="329"/>
    </row>
    <row r="63" spans="1:13" ht="11.25">
      <c r="A63" s="327"/>
      <c r="B63" s="14"/>
      <c r="C63" s="14"/>
      <c r="D63" s="14"/>
      <c r="E63" s="14"/>
      <c r="F63" s="14"/>
      <c r="G63" s="14"/>
      <c r="H63" s="145" t="s">
        <v>648</v>
      </c>
      <c r="I63" s="128"/>
      <c r="J63" s="316" t="s">
        <v>566</v>
      </c>
      <c r="K63" s="16">
        <v>83998</v>
      </c>
      <c r="L63" s="316" t="s">
        <v>566</v>
      </c>
      <c r="M63" s="316" t="s">
        <v>566</v>
      </c>
    </row>
    <row r="64" spans="1:13" ht="7.5" customHeight="1">
      <c r="A64" s="327"/>
      <c r="B64" s="14"/>
      <c r="C64" s="14"/>
      <c r="D64" s="14"/>
      <c r="E64" s="14"/>
      <c r="F64" s="14"/>
      <c r="G64" s="14"/>
      <c r="H64" s="145"/>
      <c r="I64" s="128"/>
      <c r="J64" s="130"/>
      <c r="K64" s="16"/>
      <c r="L64" s="72"/>
      <c r="M64" s="329"/>
    </row>
    <row r="65" spans="1:13" ht="11.25">
      <c r="A65" s="327"/>
      <c r="B65" s="14"/>
      <c r="C65" s="14"/>
      <c r="D65" s="14"/>
      <c r="E65" s="14"/>
      <c r="F65" s="14"/>
      <c r="G65" s="14"/>
      <c r="H65" s="129" t="s">
        <v>19</v>
      </c>
      <c r="I65" s="128"/>
      <c r="J65" s="316" t="s">
        <v>566</v>
      </c>
      <c r="K65" s="73">
        <v>2622889</v>
      </c>
      <c r="L65" s="316" t="s">
        <v>566</v>
      </c>
      <c r="M65" s="316" t="s">
        <v>566</v>
      </c>
    </row>
    <row r="66" spans="1:13" ht="13.5" customHeight="1">
      <c r="A66" s="23" t="s">
        <v>7</v>
      </c>
      <c r="B66" s="322"/>
      <c r="C66" s="322"/>
      <c r="D66" s="322"/>
      <c r="E66" s="322"/>
      <c r="F66" s="322"/>
      <c r="G66" s="321"/>
      <c r="H66" s="321"/>
      <c r="I66" s="321"/>
      <c r="J66" s="321"/>
      <c r="K66" s="321"/>
      <c r="L66" s="321"/>
      <c r="M66" s="321"/>
    </row>
    <row r="67" spans="1:14" ht="12.75">
      <c r="A67" s="322" t="s">
        <v>610</v>
      </c>
      <c r="B67" s="322"/>
      <c r="C67" s="322"/>
      <c r="D67" s="322"/>
      <c r="E67" s="322"/>
      <c r="F67" s="322"/>
      <c r="G67" s="321"/>
      <c r="H67" s="321"/>
      <c r="I67" s="321"/>
      <c r="J67" s="321"/>
      <c r="K67" s="321"/>
      <c r="L67" s="321"/>
      <c r="M67" s="321"/>
      <c r="N67" s="62"/>
    </row>
    <row r="68" spans="1:13" ht="9.75" customHeight="1">
      <c r="A68" s="322"/>
      <c r="B68" s="322"/>
      <c r="C68" s="322"/>
      <c r="D68" s="322"/>
      <c r="E68" s="322"/>
      <c r="F68" s="322"/>
      <c r="G68" s="321"/>
      <c r="H68" s="321"/>
      <c r="I68" s="321"/>
      <c r="J68" s="321"/>
      <c r="K68" s="321"/>
      <c r="L68" s="323"/>
      <c r="M68" s="321"/>
    </row>
    <row r="69" spans="10:12" ht="9" customHeight="1">
      <c r="J69" s="16"/>
      <c r="K69" s="16"/>
      <c r="L69" s="16"/>
    </row>
    <row r="70" spans="10:12" ht="11.25">
      <c r="J70" s="16"/>
      <c r="K70" s="16"/>
      <c r="L70" s="73"/>
    </row>
    <row r="71" spans="10:12" ht="11.25">
      <c r="J71" s="16"/>
      <c r="K71" s="16"/>
      <c r="L71" s="16"/>
    </row>
    <row r="72" spans="10:12" ht="11.25">
      <c r="J72" s="16"/>
      <c r="K72" s="16"/>
      <c r="L72" s="16"/>
    </row>
    <row r="73" spans="10:12" ht="11.25">
      <c r="J73" s="16"/>
      <c r="K73" s="16"/>
      <c r="L73" s="16"/>
    </row>
    <row r="74" spans="10:12" ht="11.25">
      <c r="J74" s="16"/>
      <c r="K74" s="16"/>
      <c r="L74" s="16"/>
    </row>
    <row r="75" spans="10:12" ht="11.25">
      <c r="J75" s="16"/>
      <c r="K75" s="16"/>
      <c r="L75" s="16"/>
    </row>
    <row r="76" spans="10:12" ht="11.25">
      <c r="J76" s="16"/>
      <c r="K76" s="16"/>
      <c r="L76" s="16"/>
    </row>
    <row r="77" spans="10:12" ht="11.25">
      <c r="J77" s="16"/>
      <c r="K77" s="16"/>
      <c r="L77" s="16"/>
    </row>
    <row r="78" spans="10:12" ht="11.25">
      <c r="J78" s="16"/>
      <c r="K78" s="16"/>
      <c r="L78" s="16"/>
    </row>
    <row r="79" spans="10:12" ht="11.25">
      <c r="J79" s="16"/>
      <c r="K79" s="16"/>
      <c r="L79" s="16"/>
    </row>
    <row r="80" spans="10:12" ht="11.25">
      <c r="J80" s="16"/>
      <c r="K80" s="16"/>
      <c r="L80" s="16"/>
    </row>
    <row r="81" spans="10:12" ht="11.25">
      <c r="J81" s="16"/>
      <c r="K81" s="16"/>
      <c r="L81" s="16"/>
    </row>
    <row r="82" spans="10:12" ht="11.25">
      <c r="J82" s="16"/>
      <c r="K82" s="16"/>
      <c r="L82" s="16"/>
    </row>
    <row r="83" spans="10:12" ht="11.25">
      <c r="J83" s="16"/>
      <c r="K83" s="16"/>
      <c r="L83" s="16"/>
    </row>
    <row r="84" spans="10:12" ht="11.25">
      <c r="J84" s="16"/>
      <c r="K84" s="16"/>
      <c r="L84" s="16"/>
    </row>
    <row r="85" spans="10:12" ht="11.25">
      <c r="J85" s="16"/>
      <c r="K85" s="16"/>
      <c r="L85" s="16"/>
    </row>
    <row r="86" spans="10:12" ht="11.25">
      <c r="J86" s="16"/>
      <c r="K86" s="16"/>
      <c r="L86" s="16"/>
    </row>
    <row r="87" spans="10:12" ht="11.25">
      <c r="J87" s="16"/>
      <c r="K87" s="16"/>
      <c r="L87" s="16"/>
    </row>
    <row r="88" spans="10:12" ht="11.25">
      <c r="J88" s="16"/>
      <c r="K88" s="16"/>
      <c r="L88" s="16"/>
    </row>
    <row r="89" spans="10:12" ht="11.25">
      <c r="J89" s="16"/>
      <c r="K89" s="16"/>
      <c r="L89" s="16"/>
    </row>
    <row r="90" spans="10:12" ht="11.25">
      <c r="J90" s="16"/>
      <c r="K90" s="16"/>
      <c r="L90" s="16"/>
    </row>
    <row r="91" spans="10:12" ht="11.25">
      <c r="J91" s="16"/>
      <c r="K91" s="16"/>
      <c r="L91" s="16"/>
    </row>
    <row r="92" spans="10:12" ht="11.25">
      <c r="J92" s="16"/>
      <c r="K92" s="16"/>
      <c r="L92" s="16"/>
    </row>
    <row r="93" spans="10:12" ht="11.25">
      <c r="J93" s="16"/>
      <c r="K93" s="16"/>
      <c r="L93" s="16"/>
    </row>
    <row r="94" spans="10:12" ht="11.25">
      <c r="J94" s="16"/>
      <c r="K94" s="16"/>
      <c r="L94" s="16"/>
    </row>
    <row r="95" spans="10:12" ht="11.25">
      <c r="J95" s="16"/>
      <c r="K95" s="16"/>
      <c r="L95" s="16"/>
    </row>
    <row r="96" spans="10:12" ht="11.25">
      <c r="J96" s="16"/>
      <c r="K96" s="16"/>
      <c r="L96" s="16"/>
    </row>
    <row r="97" spans="10:12" ht="11.25">
      <c r="J97" s="16"/>
      <c r="K97" s="16"/>
      <c r="L97" s="16"/>
    </row>
    <row r="98" spans="10:12" ht="11.25">
      <c r="J98" s="16"/>
      <c r="K98" s="16"/>
      <c r="L98" s="16"/>
    </row>
    <row r="99" spans="10:12" ht="11.25">
      <c r="J99" s="16"/>
      <c r="K99" s="16"/>
      <c r="L99" s="16"/>
    </row>
    <row r="100" spans="10:12" ht="11.25">
      <c r="J100" s="16"/>
      <c r="K100" s="16"/>
      <c r="L100" s="16"/>
    </row>
    <row r="101" spans="10:12" ht="11.25">
      <c r="J101" s="16"/>
      <c r="K101" s="16"/>
      <c r="L101" s="16"/>
    </row>
    <row r="102" spans="10:12" ht="11.25">
      <c r="J102" s="16"/>
      <c r="K102" s="16"/>
      <c r="L102" s="16"/>
    </row>
    <row r="103" spans="10:12" ht="11.25">
      <c r="J103" s="16"/>
      <c r="K103" s="16"/>
      <c r="L103" s="16"/>
    </row>
    <row r="104" spans="10:12" ht="11.25">
      <c r="J104" s="16"/>
      <c r="K104" s="16"/>
      <c r="L104" s="16"/>
    </row>
    <row r="105" spans="10:12" ht="11.25">
      <c r="J105" s="16"/>
      <c r="K105" s="16"/>
      <c r="L105" s="16"/>
    </row>
    <row r="106" spans="10:12" ht="11.25">
      <c r="J106" s="16"/>
      <c r="K106" s="16"/>
      <c r="L106" s="16"/>
    </row>
    <row r="107" spans="10:12" ht="11.25">
      <c r="J107" s="16"/>
      <c r="K107" s="16"/>
      <c r="L107" s="16"/>
    </row>
    <row r="108" spans="10:12" ht="11.25">
      <c r="J108" s="16"/>
      <c r="K108" s="16"/>
      <c r="L108" s="16"/>
    </row>
    <row r="109" spans="10:12" ht="11.25">
      <c r="J109" s="16"/>
      <c r="K109" s="16"/>
      <c r="L109" s="16"/>
    </row>
    <row r="110" spans="10:12" ht="11.25">
      <c r="J110" s="16"/>
      <c r="K110" s="16"/>
      <c r="L110" s="16"/>
    </row>
    <row r="111" spans="10:12" ht="11.25">
      <c r="J111" s="16"/>
      <c r="K111" s="16"/>
      <c r="L111" s="16"/>
    </row>
    <row r="112" spans="10:12" ht="11.25">
      <c r="J112" s="16"/>
      <c r="K112" s="16"/>
      <c r="L112" s="16"/>
    </row>
    <row r="113" spans="10:12" ht="11.25">
      <c r="J113" s="16"/>
      <c r="K113" s="16"/>
      <c r="L113" s="16"/>
    </row>
    <row r="114" spans="10:12" ht="11.25">
      <c r="J114" s="16"/>
      <c r="K114" s="16"/>
      <c r="L114" s="16"/>
    </row>
    <row r="115" spans="10:12" ht="11.25">
      <c r="J115" s="16"/>
      <c r="K115" s="16"/>
      <c r="L115" s="16"/>
    </row>
    <row r="116" spans="10:12" ht="11.25">
      <c r="J116" s="16"/>
      <c r="K116" s="16"/>
      <c r="L116" s="16"/>
    </row>
    <row r="117" spans="10:12" ht="11.25">
      <c r="J117" s="16"/>
      <c r="K117" s="16"/>
      <c r="L117" s="16"/>
    </row>
    <row r="118" spans="10:12" ht="11.25">
      <c r="J118" s="16"/>
      <c r="K118" s="16"/>
      <c r="L118" s="16"/>
    </row>
    <row r="119" spans="10:12" ht="11.25">
      <c r="J119" s="16"/>
      <c r="K119" s="16"/>
      <c r="L119" s="16"/>
    </row>
    <row r="120" spans="10:12" ht="11.25">
      <c r="J120" s="16"/>
      <c r="K120" s="16"/>
      <c r="L120" s="16"/>
    </row>
    <row r="121" spans="10:12" ht="11.25">
      <c r="J121" s="16"/>
      <c r="K121" s="16"/>
      <c r="L121" s="16"/>
    </row>
    <row r="122" spans="10:12" ht="11.25">
      <c r="J122" s="16"/>
      <c r="K122" s="16"/>
      <c r="L122" s="16"/>
    </row>
    <row r="123" spans="10:12" ht="11.25">
      <c r="J123" s="16"/>
      <c r="K123" s="16"/>
      <c r="L123" s="16"/>
    </row>
    <row r="124" spans="10:12" ht="11.25">
      <c r="J124" s="16"/>
      <c r="K124" s="16"/>
      <c r="L124" s="16"/>
    </row>
    <row r="125" spans="10:12" ht="11.25">
      <c r="J125" s="16"/>
      <c r="K125" s="16"/>
      <c r="L125" s="16"/>
    </row>
    <row r="126" spans="10:12" ht="11.25">
      <c r="J126" s="16"/>
      <c r="K126" s="16"/>
      <c r="L126" s="16"/>
    </row>
    <row r="127" spans="10:12" ht="11.25">
      <c r="J127" s="16"/>
      <c r="K127" s="16"/>
      <c r="L127" s="16"/>
    </row>
    <row r="128" spans="10:12" ht="11.25">
      <c r="J128" s="16"/>
      <c r="K128" s="16"/>
      <c r="L128" s="16"/>
    </row>
    <row r="129" spans="10:12" ht="11.25">
      <c r="J129" s="16"/>
      <c r="K129" s="16"/>
      <c r="L129" s="16"/>
    </row>
    <row r="130" spans="10:12" ht="11.25">
      <c r="J130" s="16"/>
      <c r="K130" s="16"/>
      <c r="L130" s="16"/>
    </row>
    <row r="131" spans="10:12" ht="11.25">
      <c r="J131" s="16"/>
      <c r="K131" s="16"/>
      <c r="L131" s="16"/>
    </row>
    <row r="132" spans="10:12" ht="11.25">
      <c r="J132" s="16"/>
      <c r="K132" s="16"/>
      <c r="L132" s="16"/>
    </row>
    <row r="133" spans="10:12" ht="11.25">
      <c r="J133" s="16"/>
      <c r="K133" s="16"/>
      <c r="L133" s="16"/>
    </row>
    <row r="134" spans="10:12" ht="11.25">
      <c r="J134" s="16"/>
      <c r="K134" s="16"/>
      <c r="L134" s="16"/>
    </row>
    <row r="135" spans="10:12" ht="11.25">
      <c r="J135" s="16"/>
      <c r="K135" s="16"/>
      <c r="L135" s="16"/>
    </row>
    <row r="136" spans="10:12" ht="11.25">
      <c r="J136" s="16"/>
      <c r="K136" s="16"/>
      <c r="L136" s="16"/>
    </row>
    <row r="137" spans="10:12" ht="11.25">
      <c r="J137" s="16"/>
      <c r="K137" s="16"/>
      <c r="L137" s="16"/>
    </row>
    <row r="138" spans="10:12" ht="11.25">
      <c r="J138" s="16"/>
      <c r="K138" s="16"/>
      <c r="L138" s="16"/>
    </row>
    <row r="139" spans="10:12" ht="11.25">
      <c r="J139" s="16"/>
      <c r="K139" s="16"/>
      <c r="L139" s="16"/>
    </row>
    <row r="140" spans="10:12" ht="11.25">
      <c r="J140" s="16"/>
      <c r="K140" s="16"/>
      <c r="L140" s="16"/>
    </row>
    <row r="141" spans="10:12" ht="11.25">
      <c r="J141" s="16"/>
      <c r="K141" s="16"/>
      <c r="L141" s="16"/>
    </row>
    <row r="142" spans="10:12" ht="11.25">
      <c r="J142" s="16"/>
      <c r="K142" s="16"/>
      <c r="L142" s="16"/>
    </row>
    <row r="143" spans="10:12" ht="11.25">
      <c r="J143" s="16"/>
      <c r="K143" s="16"/>
      <c r="L143" s="16"/>
    </row>
    <row r="144" spans="10:12" ht="11.25">
      <c r="J144" s="16"/>
      <c r="K144" s="16"/>
      <c r="L144" s="16"/>
    </row>
    <row r="145" spans="10:12" ht="11.25">
      <c r="J145" s="16"/>
      <c r="K145" s="16"/>
      <c r="L145" s="16"/>
    </row>
    <row r="146" spans="10:12" ht="11.25">
      <c r="J146" s="16"/>
      <c r="K146" s="16"/>
      <c r="L146" s="16"/>
    </row>
    <row r="147" spans="10:12" ht="11.25">
      <c r="J147" s="16"/>
      <c r="K147" s="16"/>
      <c r="L147" s="16"/>
    </row>
    <row r="148" spans="10:12" ht="11.25">
      <c r="J148" s="16"/>
      <c r="K148" s="16"/>
      <c r="L148" s="16"/>
    </row>
    <row r="149" spans="10:12" ht="11.25">
      <c r="J149" s="16"/>
      <c r="K149" s="16"/>
      <c r="L149" s="16"/>
    </row>
    <row r="150" spans="10:12" ht="11.25">
      <c r="J150" s="16"/>
      <c r="K150" s="16"/>
      <c r="L150" s="16"/>
    </row>
    <row r="151" spans="10:12" ht="11.25">
      <c r="J151" s="16"/>
      <c r="K151" s="16"/>
      <c r="L151" s="16"/>
    </row>
    <row r="152" spans="10:12" ht="11.25">
      <c r="J152" s="16"/>
      <c r="K152" s="16"/>
      <c r="L152" s="16"/>
    </row>
    <row r="153" spans="10:12" ht="11.25">
      <c r="J153" s="16"/>
      <c r="K153" s="16"/>
      <c r="L153" s="16"/>
    </row>
    <row r="154" spans="10:12" ht="11.25">
      <c r="J154" s="16"/>
      <c r="K154" s="16"/>
      <c r="L154" s="16"/>
    </row>
    <row r="155" spans="10:12" ht="11.25">
      <c r="J155" s="16"/>
      <c r="K155" s="16"/>
      <c r="L155" s="16"/>
    </row>
    <row r="156" spans="10:12" ht="11.25">
      <c r="J156" s="16"/>
      <c r="K156" s="16"/>
      <c r="L156" s="16"/>
    </row>
    <row r="157" spans="10:12" ht="11.25">
      <c r="J157" s="16"/>
      <c r="K157" s="16"/>
      <c r="L157" s="16"/>
    </row>
    <row r="158" spans="10:12" ht="11.25">
      <c r="J158" s="16"/>
      <c r="K158" s="16"/>
      <c r="L158" s="16"/>
    </row>
    <row r="159" spans="10:12" ht="11.25">
      <c r="J159" s="16"/>
      <c r="K159" s="16"/>
      <c r="L159" s="16"/>
    </row>
    <row r="160" spans="10:12" ht="11.25">
      <c r="J160" s="16"/>
      <c r="K160" s="16"/>
      <c r="L160" s="16"/>
    </row>
    <row r="161" spans="10:12" ht="11.25">
      <c r="J161" s="16"/>
      <c r="K161" s="16"/>
      <c r="L161" s="16"/>
    </row>
    <row r="162" spans="10:12" ht="11.25">
      <c r="J162" s="16"/>
      <c r="K162" s="16"/>
      <c r="L162" s="16"/>
    </row>
    <row r="163" spans="10:12" ht="11.25">
      <c r="J163" s="16"/>
      <c r="K163" s="16"/>
      <c r="L163" s="16"/>
    </row>
    <row r="164" spans="10:12" ht="11.25">
      <c r="J164" s="16"/>
      <c r="K164" s="16"/>
      <c r="L164" s="16"/>
    </row>
    <row r="165" spans="10:12" ht="11.25">
      <c r="J165" s="16"/>
      <c r="K165" s="16"/>
      <c r="L165" s="16"/>
    </row>
    <row r="166" spans="10:12" ht="11.25">
      <c r="J166" s="16"/>
      <c r="K166" s="16"/>
      <c r="L166" s="16"/>
    </row>
    <row r="167" spans="10:12" ht="11.25">
      <c r="J167" s="16"/>
      <c r="K167" s="16"/>
      <c r="L167" s="16"/>
    </row>
    <row r="168" spans="10:12" ht="11.25">
      <c r="J168" s="16"/>
      <c r="K168" s="16"/>
      <c r="L168" s="16"/>
    </row>
    <row r="169" spans="10:12" ht="11.25">
      <c r="J169" s="16"/>
      <c r="K169" s="16"/>
      <c r="L169" s="16"/>
    </row>
    <row r="170" spans="10:12" ht="11.25">
      <c r="J170" s="16"/>
      <c r="K170" s="16"/>
      <c r="L170" s="16"/>
    </row>
    <row r="171" spans="10:12" ht="11.25">
      <c r="J171" s="16"/>
      <c r="K171" s="16"/>
      <c r="L171" s="16"/>
    </row>
    <row r="172" spans="10:12" ht="11.25">
      <c r="J172" s="16"/>
      <c r="K172" s="16"/>
      <c r="L172" s="16"/>
    </row>
    <row r="173" spans="10:12" ht="11.25">
      <c r="J173" s="16"/>
      <c r="K173" s="16"/>
      <c r="L173" s="16"/>
    </row>
    <row r="174" spans="10:12" ht="11.25">
      <c r="J174" s="16"/>
      <c r="K174" s="16"/>
      <c r="L174" s="16"/>
    </row>
    <row r="175" spans="10:12" ht="11.25">
      <c r="J175" s="16"/>
      <c r="K175" s="16"/>
      <c r="L175" s="16"/>
    </row>
    <row r="176" spans="10:12" ht="11.25">
      <c r="J176" s="16"/>
      <c r="K176" s="16"/>
      <c r="L176" s="16"/>
    </row>
    <row r="177" spans="10:12" ht="11.25">
      <c r="J177" s="16"/>
      <c r="K177" s="16"/>
      <c r="L177" s="16"/>
    </row>
    <row r="178" spans="10:12" ht="11.25">
      <c r="J178" s="16"/>
      <c r="K178" s="16"/>
      <c r="L178" s="16"/>
    </row>
    <row r="179" spans="10:12" ht="11.25">
      <c r="J179" s="16"/>
      <c r="K179" s="16"/>
      <c r="L179" s="16"/>
    </row>
    <row r="180" spans="10:12" ht="11.25">
      <c r="J180" s="16"/>
      <c r="K180" s="16"/>
      <c r="L180" s="16"/>
    </row>
    <row r="181" spans="10:12" ht="11.25">
      <c r="J181" s="16"/>
      <c r="K181" s="16"/>
      <c r="L181" s="16"/>
    </row>
    <row r="182" spans="10:12" ht="11.25">
      <c r="J182" s="16"/>
      <c r="K182" s="16"/>
      <c r="L182" s="16"/>
    </row>
    <row r="183" spans="10:12" ht="11.25">
      <c r="J183" s="16"/>
      <c r="K183" s="16"/>
      <c r="L183" s="16"/>
    </row>
    <row r="184" spans="10:12" ht="11.25">
      <c r="J184" s="16"/>
      <c r="K184" s="16"/>
      <c r="L184" s="16"/>
    </row>
    <row r="185" spans="10:12" ht="11.25">
      <c r="J185" s="16"/>
      <c r="K185" s="16"/>
      <c r="L185" s="16"/>
    </row>
    <row r="186" spans="10:12" ht="11.25">
      <c r="J186" s="16"/>
      <c r="K186" s="16"/>
      <c r="L186" s="16"/>
    </row>
    <row r="187" spans="10:12" ht="11.25">
      <c r="J187" s="16"/>
      <c r="K187" s="16"/>
      <c r="L187" s="16"/>
    </row>
    <row r="188" spans="10:12" ht="11.25">
      <c r="J188" s="16"/>
      <c r="K188" s="16"/>
      <c r="L188" s="16"/>
    </row>
    <row r="189" spans="10:12" ht="11.25">
      <c r="J189" s="16"/>
      <c r="K189" s="16"/>
      <c r="L189" s="16"/>
    </row>
    <row r="190" spans="10:12" ht="11.25">
      <c r="J190" s="16"/>
      <c r="K190" s="16"/>
      <c r="L190" s="16"/>
    </row>
    <row r="191" spans="10:12" ht="11.25">
      <c r="J191" s="16"/>
      <c r="K191" s="16"/>
      <c r="L191" s="16"/>
    </row>
    <row r="192" spans="10:12" ht="11.25">
      <c r="J192" s="16"/>
      <c r="K192" s="16"/>
      <c r="L192" s="16"/>
    </row>
    <row r="193" spans="10:12" ht="11.25">
      <c r="J193" s="16"/>
      <c r="K193" s="16"/>
      <c r="L193" s="16"/>
    </row>
    <row r="194" spans="10:12" ht="11.25">
      <c r="J194" s="16"/>
      <c r="K194" s="16"/>
      <c r="L194" s="16"/>
    </row>
    <row r="195" spans="10:12" ht="11.25">
      <c r="J195" s="16"/>
      <c r="K195" s="16"/>
      <c r="L195" s="16"/>
    </row>
    <row r="196" spans="10:12" ht="11.25">
      <c r="J196" s="16"/>
      <c r="K196" s="16"/>
      <c r="L196" s="16"/>
    </row>
    <row r="197" spans="10:12" ht="11.25">
      <c r="J197" s="16"/>
      <c r="K197" s="16"/>
      <c r="L197" s="16"/>
    </row>
    <row r="198" spans="10:12" ht="11.25">
      <c r="J198" s="16"/>
      <c r="K198" s="16"/>
      <c r="L198" s="16"/>
    </row>
    <row r="199" spans="10:12" ht="11.25">
      <c r="J199" s="16"/>
      <c r="K199" s="16"/>
      <c r="L199" s="16"/>
    </row>
    <row r="200" spans="10:12" ht="11.25">
      <c r="J200" s="16"/>
      <c r="K200" s="16"/>
      <c r="L200" s="16"/>
    </row>
    <row r="201" spans="10:12" ht="11.25">
      <c r="J201" s="16"/>
      <c r="K201" s="16"/>
      <c r="L201" s="16"/>
    </row>
    <row r="202" spans="10:12" ht="11.25">
      <c r="J202" s="16"/>
      <c r="K202" s="16"/>
      <c r="L202" s="16"/>
    </row>
    <row r="203" spans="10:12" ht="11.25">
      <c r="J203" s="16"/>
      <c r="K203" s="16"/>
      <c r="L203" s="16"/>
    </row>
    <row r="204" spans="10:12" ht="11.25">
      <c r="J204" s="16"/>
      <c r="K204" s="16"/>
      <c r="L204" s="16"/>
    </row>
    <row r="205" spans="10:12" ht="11.25">
      <c r="J205" s="16"/>
      <c r="K205" s="16"/>
      <c r="L205" s="16"/>
    </row>
    <row r="206" spans="10:12" ht="11.25">
      <c r="J206" s="16"/>
      <c r="K206" s="16"/>
      <c r="L206" s="16"/>
    </row>
    <row r="207" spans="10:12" ht="11.25">
      <c r="J207" s="16"/>
      <c r="K207" s="16"/>
      <c r="L207" s="16"/>
    </row>
    <row r="208" spans="10:12" ht="11.25">
      <c r="J208" s="16"/>
      <c r="K208" s="16"/>
      <c r="L208" s="16"/>
    </row>
    <row r="209" spans="10:12" ht="11.25">
      <c r="J209" s="16"/>
      <c r="K209" s="16"/>
      <c r="L209" s="16"/>
    </row>
    <row r="210" spans="10:12" ht="11.25">
      <c r="J210" s="16"/>
      <c r="K210" s="16"/>
      <c r="L210" s="16"/>
    </row>
  </sheetData>
  <sheetProtection/>
  <mergeCells count="29">
    <mergeCell ref="D56:H56"/>
    <mergeCell ref="E59:H59"/>
    <mergeCell ref="E35:H35"/>
    <mergeCell ref="E37:H37"/>
    <mergeCell ref="D42:H42"/>
    <mergeCell ref="D47:H47"/>
    <mergeCell ref="E50:H50"/>
    <mergeCell ref="E52:H52"/>
    <mergeCell ref="C20:H20"/>
    <mergeCell ref="E23:H23"/>
    <mergeCell ref="D26:H26"/>
    <mergeCell ref="E28:H28"/>
    <mergeCell ref="D31:H31"/>
    <mergeCell ref="E33:H33"/>
    <mergeCell ref="C9:H9"/>
    <mergeCell ref="E12:H12"/>
    <mergeCell ref="E14:H14"/>
    <mergeCell ref="C16:H16"/>
    <mergeCell ref="D17:H17"/>
    <mergeCell ref="C19:H19"/>
    <mergeCell ref="A1:M1"/>
    <mergeCell ref="A2:M2"/>
    <mergeCell ref="A4:A7"/>
    <mergeCell ref="B4:I7"/>
    <mergeCell ref="J4:J6"/>
    <mergeCell ref="K4:M4"/>
    <mergeCell ref="K5:K6"/>
    <mergeCell ref="L5:M5"/>
    <mergeCell ref="K7:M7"/>
  </mergeCells>
  <printOptions/>
  <pageMargins left="0.5118110236220472" right="0.5118110236220472" top="0.7874015748031497" bottom="0.984251968503937" header="0.5118110236220472" footer="0.4724409448818898"/>
  <pageSetup horizontalDpi="600" verticalDpi="600" orientation="portrait" paperSize="9" r:id="rId1"/>
  <headerFooter alignWithMargins="0">
    <oddHeader>&amp;L&amp;"Arial,Kursiv"&amp;8 &amp;U2 Nachweispflichtige Abfälle&amp;R&amp;"Arial,Kursiv"&amp;8&amp;U Abfallwirtschaft in Bayern 2016</oddHeader>
    <oddFooter xml:space="preserve">&amp;C 52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X107"/>
  <sheetViews>
    <sheetView zoomScalePageLayoutView="90" workbookViewId="0" topLeftCell="A1">
      <selection activeCell="A61" sqref="A61"/>
    </sheetView>
  </sheetViews>
  <sheetFormatPr defaultColWidth="11.421875" defaultRowHeight="12.75"/>
  <cols>
    <col min="1" max="1" width="2.57421875" style="62" customWidth="1"/>
    <col min="2" max="6" width="6.28125" style="62" customWidth="1"/>
    <col min="7" max="7" width="1.1484375" style="62" customWidth="1"/>
    <col min="8" max="8" width="16.00390625" style="62" customWidth="1"/>
    <col min="9" max="9" width="15.57421875" style="62" customWidth="1"/>
    <col min="10" max="10" width="16.140625" style="62" customWidth="1"/>
    <col min="11" max="11" width="17.28125" style="62" customWidth="1"/>
    <col min="12" max="13" width="11.421875" style="62" customWidth="1"/>
    <col min="14" max="14" width="3.57421875" style="62" customWidth="1"/>
    <col min="15" max="15" width="24.8515625" style="62" bestFit="1" customWidth="1"/>
    <col min="16" max="16" width="11.7109375" style="62" customWidth="1"/>
    <col min="17" max="17" width="14.140625" style="62" customWidth="1"/>
    <col min="18" max="18" width="11.421875" style="62" customWidth="1"/>
    <col min="19" max="19" width="8.421875" style="62" customWidth="1"/>
    <col min="20" max="20" width="23.421875" style="62" customWidth="1"/>
    <col min="21" max="21" width="12.7109375" style="62" customWidth="1"/>
    <col min="22" max="16384" width="11.421875" style="62" customWidth="1"/>
  </cols>
  <sheetData>
    <row r="1" spans="1:11" ht="16.5" customHeight="1">
      <c r="A1" s="873" t="s">
        <v>649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</row>
    <row r="2" spans="1:11" ht="12" customHeight="1">
      <c r="A2" s="958" t="s">
        <v>650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</row>
    <row r="3" ht="12" customHeight="1">
      <c r="A3" s="2"/>
    </row>
    <row r="4" spans="1:11" ht="12" customHeight="1">
      <c r="A4" s="959" t="s">
        <v>651</v>
      </c>
      <c r="B4" s="959"/>
      <c r="C4" s="959"/>
      <c r="D4" s="959"/>
      <c r="E4" s="959"/>
      <c r="F4" s="959"/>
      <c r="G4" s="960"/>
      <c r="H4" s="965" t="s">
        <v>652</v>
      </c>
      <c r="I4" s="966"/>
      <c r="J4" s="966"/>
      <c r="K4" s="966"/>
    </row>
    <row r="5" spans="1:11" ht="63.75" customHeight="1">
      <c r="A5" s="961"/>
      <c r="B5" s="961"/>
      <c r="C5" s="961"/>
      <c r="D5" s="961"/>
      <c r="E5" s="961"/>
      <c r="F5" s="961"/>
      <c r="G5" s="962"/>
      <c r="H5" s="330" t="s">
        <v>653</v>
      </c>
      <c r="I5" s="331" t="s">
        <v>654</v>
      </c>
      <c r="J5" s="331" t="s">
        <v>655</v>
      </c>
      <c r="K5" s="331" t="s">
        <v>654</v>
      </c>
    </row>
    <row r="6" spans="1:11" ht="12.75" customHeight="1">
      <c r="A6" s="963"/>
      <c r="B6" s="963"/>
      <c r="C6" s="963"/>
      <c r="D6" s="963"/>
      <c r="E6" s="963"/>
      <c r="F6" s="963"/>
      <c r="G6" s="964"/>
      <c r="H6" s="967" t="s">
        <v>3</v>
      </c>
      <c r="I6" s="968"/>
      <c r="J6" s="968"/>
      <c r="K6" s="968"/>
    </row>
    <row r="7" spans="1:11" ht="6.75" customHeight="1">
      <c r="A7" s="299"/>
      <c r="B7" s="299"/>
      <c r="C7" s="299"/>
      <c r="D7" s="299"/>
      <c r="E7" s="299"/>
      <c r="F7" s="284"/>
      <c r="G7" s="332"/>
      <c r="H7" s="299"/>
      <c r="I7" s="333"/>
      <c r="J7" s="333"/>
      <c r="K7" s="299"/>
    </row>
    <row r="8" spans="1:19" ht="12" customHeight="1">
      <c r="A8" s="299"/>
      <c r="B8" s="969" t="s">
        <v>656</v>
      </c>
      <c r="C8" s="969"/>
      <c r="D8" s="969"/>
      <c r="E8" s="969"/>
      <c r="F8" s="969"/>
      <c r="G8" s="332"/>
      <c r="H8" s="334">
        <v>0</v>
      </c>
      <c r="I8" s="335">
        <v>0</v>
      </c>
      <c r="J8" s="335">
        <v>0</v>
      </c>
      <c r="K8" s="335">
        <v>0</v>
      </c>
      <c r="P8" s="336"/>
      <c r="Q8" s="336"/>
      <c r="R8" s="336"/>
      <c r="S8" s="336"/>
    </row>
    <row r="9" spans="1:24" ht="12" customHeight="1">
      <c r="A9" s="299"/>
      <c r="B9" s="970" t="s">
        <v>657</v>
      </c>
      <c r="C9" s="970"/>
      <c r="D9" s="970"/>
      <c r="E9" s="970"/>
      <c r="F9" s="970"/>
      <c r="G9" s="338"/>
      <c r="H9" s="339">
        <v>10141.71</v>
      </c>
      <c r="I9" s="340">
        <v>9662.41</v>
      </c>
      <c r="J9" s="341">
        <v>2800.92</v>
      </c>
      <c r="K9" s="342">
        <v>2477.1</v>
      </c>
      <c r="O9" s="343"/>
      <c r="P9" s="284"/>
      <c r="Q9" s="284"/>
      <c r="R9" s="284"/>
      <c r="S9" s="336"/>
      <c r="T9" s="343"/>
      <c r="U9" s="336"/>
      <c r="V9" s="336"/>
      <c r="W9" s="336"/>
      <c r="X9" s="336"/>
    </row>
    <row r="10" spans="1:24" ht="12" customHeight="1">
      <c r="A10" s="299"/>
      <c r="B10" s="970" t="s">
        <v>658</v>
      </c>
      <c r="C10" s="970"/>
      <c r="D10" s="970"/>
      <c r="E10" s="970"/>
      <c r="F10" s="970"/>
      <c r="G10" s="338"/>
      <c r="H10" s="339">
        <v>82.88</v>
      </c>
      <c r="I10" s="340">
        <v>82.88</v>
      </c>
      <c r="J10" s="344">
        <v>0</v>
      </c>
      <c r="K10" s="344">
        <v>0</v>
      </c>
      <c r="O10" s="345"/>
      <c r="P10" s="345"/>
      <c r="Q10" s="345"/>
      <c r="R10" s="345"/>
      <c r="S10" s="346"/>
      <c r="T10" s="284"/>
      <c r="U10" s="284"/>
      <c r="V10" s="284"/>
      <c r="W10" s="284"/>
      <c r="X10" s="336"/>
    </row>
    <row r="11" spans="1:24" ht="12" customHeight="1">
      <c r="A11" s="299"/>
      <c r="B11" s="970" t="s">
        <v>659</v>
      </c>
      <c r="C11" s="970"/>
      <c r="D11" s="970"/>
      <c r="E11" s="970"/>
      <c r="F11" s="970"/>
      <c r="G11" s="338"/>
      <c r="H11" s="334">
        <v>0</v>
      </c>
      <c r="I11" s="335">
        <v>0</v>
      </c>
      <c r="J11" s="344">
        <v>0</v>
      </c>
      <c r="K11" s="344">
        <v>0</v>
      </c>
      <c r="O11" s="336"/>
      <c r="P11" s="336"/>
      <c r="Q11" s="347"/>
      <c r="R11" s="347"/>
      <c r="S11" s="346"/>
      <c r="T11" s="336"/>
      <c r="U11" s="336"/>
      <c r="V11" s="343"/>
      <c r="W11" s="343"/>
      <c r="X11" s="347"/>
    </row>
    <row r="12" spans="1:24" ht="12" customHeight="1">
      <c r="A12" s="299"/>
      <c r="B12" s="970" t="s">
        <v>660</v>
      </c>
      <c r="C12" s="970"/>
      <c r="D12" s="970"/>
      <c r="E12" s="970"/>
      <c r="F12" s="970"/>
      <c r="G12" s="338"/>
      <c r="H12" s="339">
        <v>66.66</v>
      </c>
      <c r="I12" s="340">
        <v>66.66</v>
      </c>
      <c r="J12" s="344">
        <v>0</v>
      </c>
      <c r="K12" s="344">
        <v>0</v>
      </c>
      <c r="O12" s="284"/>
      <c r="P12" s="347"/>
      <c r="Q12" s="348"/>
      <c r="R12" s="348"/>
      <c r="S12" s="346"/>
      <c r="T12" s="336"/>
      <c r="U12" s="349"/>
      <c r="V12" s="350"/>
      <c r="W12" s="351"/>
      <c r="X12" s="347"/>
    </row>
    <row r="13" spans="1:24" ht="12" customHeight="1">
      <c r="A13" s="299"/>
      <c r="B13" s="971" t="s">
        <v>661</v>
      </c>
      <c r="C13" s="971"/>
      <c r="D13" s="971"/>
      <c r="E13" s="971"/>
      <c r="F13" s="971"/>
      <c r="G13" s="338"/>
      <c r="H13" s="334">
        <v>0</v>
      </c>
      <c r="I13" s="335">
        <v>0</v>
      </c>
      <c r="J13" s="353">
        <v>556.84</v>
      </c>
      <c r="K13" s="344">
        <v>0</v>
      </c>
      <c r="O13" s="354"/>
      <c r="P13" s="347"/>
      <c r="Q13" s="350"/>
      <c r="R13" s="351"/>
      <c r="S13" s="346"/>
      <c r="T13" s="336"/>
      <c r="U13" s="349"/>
      <c r="V13" s="350"/>
      <c r="W13" s="351"/>
      <c r="X13" s="347"/>
    </row>
    <row r="14" spans="1:24" ht="12" customHeight="1">
      <c r="A14" s="299"/>
      <c r="B14" s="971" t="s">
        <v>662</v>
      </c>
      <c r="C14" s="971"/>
      <c r="D14" s="971"/>
      <c r="E14" s="971"/>
      <c r="F14" s="971"/>
      <c r="G14" s="338"/>
      <c r="H14" s="339">
        <v>400.84</v>
      </c>
      <c r="I14" s="340">
        <v>17.6</v>
      </c>
      <c r="J14" s="344">
        <v>0</v>
      </c>
      <c r="K14" s="344">
        <v>0</v>
      </c>
      <c r="O14" s="354"/>
      <c r="P14" s="347"/>
      <c r="Q14" s="350"/>
      <c r="R14" s="351"/>
      <c r="S14" s="346"/>
      <c r="T14" s="336"/>
      <c r="U14" s="349"/>
      <c r="V14" s="350"/>
      <c r="W14" s="351"/>
      <c r="X14" s="336"/>
    </row>
    <row r="15" spans="1:24" ht="12" customHeight="1">
      <c r="A15" s="299"/>
      <c r="B15" s="971" t="s">
        <v>663</v>
      </c>
      <c r="C15" s="971"/>
      <c r="D15" s="971"/>
      <c r="E15" s="971"/>
      <c r="F15" s="971"/>
      <c r="G15" s="338"/>
      <c r="H15" s="334">
        <v>0</v>
      </c>
      <c r="I15" s="335">
        <v>0</v>
      </c>
      <c r="J15" s="344">
        <v>0</v>
      </c>
      <c r="K15" s="344">
        <v>0</v>
      </c>
      <c r="O15" s="354"/>
      <c r="P15" s="347"/>
      <c r="Q15" s="348"/>
      <c r="R15" s="348"/>
      <c r="S15" s="346"/>
      <c r="T15" s="284"/>
      <c r="U15" s="349"/>
      <c r="V15" s="350"/>
      <c r="W15" s="351"/>
      <c r="X15" s="336"/>
    </row>
    <row r="16" spans="1:24" ht="12" customHeight="1">
      <c r="A16" s="299"/>
      <c r="B16" s="970" t="s">
        <v>664</v>
      </c>
      <c r="C16" s="970"/>
      <c r="D16" s="970"/>
      <c r="E16" s="970"/>
      <c r="F16" s="970"/>
      <c r="G16" s="338"/>
      <c r="H16" s="334">
        <v>0</v>
      </c>
      <c r="I16" s="335">
        <v>0</v>
      </c>
      <c r="J16" s="344">
        <v>0</v>
      </c>
      <c r="K16" s="344">
        <v>0</v>
      </c>
      <c r="O16" s="354"/>
      <c r="P16" s="347"/>
      <c r="Q16" s="350"/>
      <c r="R16" s="348"/>
      <c r="S16" s="346"/>
      <c r="T16" s="336"/>
      <c r="U16" s="349"/>
      <c r="V16" s="350"/>
      <c r="W16" s="351"/>
      <c r="X16" s="336"/>
    </row>
    <row r="17" spans="1:24" ht="12" customHeight="1">
      <c r="A17" s="299"/>
      <c r="B17" s="970" t="s">
        <v>665</v>
      </c>
      <c r="C17" s="970"/>
      <c r="D17" s="970"/>
      <c r="E17" s="970"/>
      <c r="F17" s="970"/>
      <c r="G17" s="338"/>
      <c r="H17" s="339">
        <v>5648.79</v>
      </c>
      <c r="I17" s="340">
        <v>5648.79</v>
      </c>
      <c r="J17" s="353">
        <v>5710.6</v>
      </c>
      <c r="K17" s="355">
        <v>5710.6</v>
      </c>
      <c r="O17" s="354"/>
      <c r="P17" s="347"/>
      <c r="Q17" s="350"/>
      <c r="R17" s="348"/>
      <c r="S17" s="356"/>
      <c r="T17" s="336"/>
      <c r="U17" s="349"/>
      <c r="V17" s="350"/>
      <c r="W17" s="351"/>
      <c r="X17" s="336"/>
    </row>
    <row r="18" spans="1:24" ht="12" customHeight="1">
      <c r="A18" s="299"/>
      <c r="B18" s="970" t="s">
        <v>666</v>
      </c>
      <c r="C18" s="970"/>
      <c r="D18" s="970"/>
      <c r="E18" s="970"/>
      <c r="F18" s="970"/>
      <c r="G18" s="338"/>
      <c r="H18" s="334">
        <v>0</v>
      </c>
      <c r="I18" s="335">
        <v>0</v>
      </c>
      <c r="J18" s="353">
        <v>80.58</v>
      </c>
      <c r="K18" s="355">
        <v>64.49</v>
      </c>
      <c r="O18" s="354"/>
      <c r="P18" s="347"/>
      <c r="Q18" s="350"/>
      <c r="R18" s="351"/>
      <c r="S18" s="346"/>
      <c r="T18" s="284"/>
      <c r="U18" s="349"/>
      <c r="V18" s="350"/>
      <c r="W18" s="351"/>
      <c r="X18" s="336"/>
    </row>
    <row r="19" spans="1:24" ht="12" customHeight="1">
      <c r="A19" s="299"/>
      <c r="B19" s="971" t="s">
        <v>667</v>
      </c>
      <c r="C19" s="971"/>
      <c r="D19" s="971"/>
      <c r="E19" s="971"/>
      <c r="F19" s="971"/>
      <c r="G19" s="338"/>
      <c r="H19" s="357">
        <v>349</v>
      </c>
      <c r="I19" s="351">
        <v>349</v>
      </c>
      <c r="J19" s="344">
        <v>0</v>
      </c>
      <c r="K19" s="344">
        <v>0</v>
      </c>
      <c r="O19" s="354"/>
      <c r="P19" s="347"/>
      <c r="Q19" s="350"/>
      <c r="R19" s="351"/>
      <c r="S19" s="346"/>
      <c r="T19" s="336"/>
      <c r="U19" s="349"/>
      <c r="V19" s="348"/>
      <c r="W19" s="348"/>
      <c r="X19" s="336"/>
    </row>
    <row r="20" spans="1:24" ht="12" customHeight="1">
      <c r="A20" s="299"/>
      <c r="B20" s="970" t="s">
        <v>668</v>
      </c>
      <c r="C20" s="970"/>
      <c r="D20" s="970"/>
      <c r="E20" s="970"/>
      <c r="F20" s="970"/>
      <c r="G20" s="338"/>
      <c r="H20" s="339">
        <v>100918.44</v>
      </c>
      <c r="I20" s="340">
        <v>97102.9</v>
      </c>
      <c r="J20" s="353">
        <v>20423.94</v>
      </c>
      <c r="K20" s="355">
        <v>20423.94</v>
      </c>
      <c r="O20" s="354"/>
      <c r="P20" s="347"/>
      <c r="Q20" s="350"/>
      <c r="R20" s="351"/>
      <c r="S20" s="346"/>
      <c r="T20" s="284"/>
      <c r="U20" s="349"/>
      <c r="V20" s="348"/>
      <c r="W20" s="348"/>
      <c r="X20" s="358"/>
    </row>
    <row r="21" spans="1:24" ht="12" customHeight="1">
      <c r="A21" s="299"/>
      <c r="B21" s="970" t="s">
        <v>669</v>
      </c>
      <c r="C21" s="970"/>
      <c r="D21" s="970"/>
      <c r="E21" s="970"/>
      <c r="F21" s="970"/>
      <c r="G21" s="338"/>
      <c r="H21" s="339">
        <v>5689.72</v>
      </c>
      <c r="I21" s="340">
        <v>5689.72</v>
      </c>
      <c r="J21" s="344">
        <v>0</v>
      </c>
      <c r="K21" s="344">
        <v>0</v>
      </c>
      <c r="O21" s="354"/>
      <c r="P21" s="347"/>
      <c r="Q21" s="359"/>
      <c r="R21" s="348"/>
      <c r="S21" s="346"/>
      <c r="T21" s="336"/>
      <c r="U21" s="349"/>
      <c r="V21" s="350"/>
      <c r="W21" s="351"/>
      <c r="X21" s="360"/>
    </row>
    <row r="22" spans="1:24" ht="12" customHeight="1">
      <c r="A22" s="299"/>
      <c r="B22" s="971" t="s">
        <v>670</v>
      </c>
      <c r="C22" s="971"/>
      <c r="D22" s="971"/>
      <c r="E22" s="971"/>
      <c r="F22" s="971"/>
      <c r="G22" s="338"/>
      <c r="H22" s="334">
        <v>0</v>
      </c>
      <c r="I22" s="335">
        <v>0</v>
      </c>
      <c r="J22" s="344">
        <v>0</v>
      </c>
      <c r="K22" s="344">
        <v>0</v>
      </c>
      <c r="O22" s="354"/>
      <c r="P22" s="347"/>
      <c r="Q22" s="350"/>
      <c r="R22" s="351"/>
      <c r="S22" s="346"/>
      <c r="T22" s="336"/>
      <c r="U22" s="349"/>
      <c r="V22" s="350"/>
      <c r="W22" s="351"/>
      <c r="X22" s="360"/>
    </row>
    <row r="23" spans="1:24" ht="12" customHeight="1">
      <c r="A23" s="299"/>
      <c r="B23" s="970" t="s">
        <v>671</v>
      </c>
      <c r="C23" s="970"/>
      <c r="D23" s="970"/>
      <c r="E23" s="970"/>
      <c r="F23" s="970"/>
      <c r="G23" s="338"/>
      <c r="H23" s="339">
        <v>50.94</v>
      </c>
      <c r="I23" s="340">
        <v>50.94</v>
      </c>
      <c r="J23" s="344">
        <v>0</v>
      </c>
      <c r="K23" s="344">
        <v>0</v>
      </c>
      <c r="O23" s="336"/>
      <c r="P23" s="349"/>
      <c r="Q23" s="348"/>
      <c r="R23" s="348"/>
      <c r="S23" s="356"/>
      <c r="T23" s="336"/>
      <c r="U23" s="349"/>
      <c r="V23" s="348"/>
      <c r="W23" s="348"/>
      <c r="X23" s="336"/>
    </row>
    <row r="24" spans="1:24" ht="12" customHeight="1">
      <c r="A24" s="299"/>
      <c r="B24" s="970" t="s">
        <v>672</v>
      </c>
      <c r="C24" s="970"/>
      <c r="D24" s="970"/>
      <c r="E24" s="970"/>
      <c r="F24" s="970"/>
      <c r="G24" s="338"/>
      <c r="H24" s="339">
        <v>158.24</v>
      </c>
      <c r="I24" s="340">
        <v>158.24</v>
      </c>
      <c r="J24" s="344">
        <v>0</v>
      </c>
      <c r="K24" s="344">
        <v>0</v>
      </c>
      <c r="O24" s="354"/>
      <c r="P24" s="347"/>
      <c r="Q24" s="350"/>
      <c r="R24" s="351"/>
      <c r="S24" s="346"/>
      <c r="T24" s="284"/>
      <c r="U24" s="349"/>
      <c r="V24" s="350"/>
      <c r="W24" s="351"/>
      <c r="X24" s="361"/>
    </row>
    <row r="25" spans="1:24" ht="12" customHeight="1">
      <c r="A25" s="299"/>
      <c r="B25" s="970" t="s">
        <v>673</v>
      </c>
      <c r="C25" s="970"/>
      <c r="D25" s="970"/>
      <c r="E25" s="970"/>
      <c r="F25" s="970"/>
      <c r="G25" s="338"/>
      <c r="H25" s="339">
        <v>5637.9</v>
      </c>
      <c r="I25" s="340">
        <v>231.99</v>
      </c>
      <c r="J25" s="353">
        <v>31097.89</v>
      </c>
      <c r="K25" s="355">
        <v>30585.77</v>
      </c>
      <c r="O25" s="354"/>
      <c r="P25" s="347"/>
      <c r="Q25" s="348"/>
      <c r="R25" s="348"/>
      <c r="S25" s="346"/>
      <c r="T25" s="336"/>
      <c r="U25" s="349"/>
      <c r="V25" s="350"/>
      <c r="W25" s="351"/>
      <c r="X25" s="360"/>
    </row>
    <row r="26" spans="1:24" ht="12" customHeight="1">
      <c r="A26" s="299"/>
      <c r="B26" s="970" t="s">
        <v>674</v>
      </c>
      <c r="C26" s="970"/>
      <c r="D26" s="970"/>
      <c r="E26" s="970"/>
      <c r="F26" s="970"/>
      <c r="G26" s="338"/>
      <c r="H26" s="357">
        <v>1688</v>
      </c>
      <c r="I26" s="344">
        <v>0</v>
      </c>
      <c r="J26" s="344">
        <v>0</v>
      </c>
      <c r="K26" s="344">
        <v>0</v>
      </c>
      <c r="O26" s="354"/>
      <c r="P26" s="347"/>
      <c r="Q26" s="350"/>
      <c r="R26" s="351"/>
      <c r="S26" s="346"/>
      <c r="T26" s="284"/>
      <c r="U26" s="349"/>
      <c r="V26" s="348"/>
      <c r="W26" s="348"/>
      <c r="X26" s="336"/>
    </row>
    <row r="27" spans="1:24" ht="12" customHeight="1">
      <c r="A27" s="299"/>
      <c r="B27" s="970" t="s">
        <v>675</v>
      </c>
      <c r="C27" s="970"/>
      <c r="D27" s="970"/>
      <c r="E27" s="970"/>
      <c r="F27" s="970"/>
      <c r="G27" s="352"/>
      <c r="H27" s="362">
        <v>167252.82</v>
      </c>
      <c r="I27" s="340">
        <v>20062.77</v>
      </c>
      <c r="J27" s="353">
        <v>211727.19</v>
      </c>
      <c r="K27" s="355">
        <v>8539.96</v>
      </c>
      <c r="O27" s="354"/>
      <c r="P27" s="347"/>
      <c r="Q27" s="348"/>
      <c r="R27" s="348"/>
      <c r="S27" s="346"/>
      <c r="T27" s="336"/>
      <c r="U27" s="349"/>
      <c r="V27" s="350"/>
      <c r="W27" s="351"/>
      <c r="X27" s="336"/>
    </row>
    <row r="28" spans="1:24" ht="12" customHeight="1">
      <c r="A28" s="299"/>
      <c r="B28" s="970" t="s">
        <v>676</v>
      </c>
      <c r="C28" s="970"/>
      <c r="D28" s="970"/>
      <c r="E28" s="970"/>
      <c r="F28" s="970"/>
      <c r="G28" s="338"/>
      <c r="H28" s="334">
        <v>0</v>
      </c>
      <c r="I28" s="335">
        <v>0</v>
      </c>
      <c r="J28" s="353">
        <v>17.7</v>
      </c>
      <c r="K28" s="355">
        <v>17.7</v>
      </c>
      <c r="O28" s="284"/>
      <c r="P28" s="349"/>
      <c r="Q28" s="284"/>
      <c r="R28" s="284"/>
      <c r="S28" s="346"/>
      <c r="T28" s="336"/>
      <c r="U28" s="349"/>
      <c r="V28" s="350"/>
      <c r="W28" s="351"/>
      <c r="X28" s="360"/>
    </row>
    <row r="29" spans="1:24" ht="12" customHeight="1">
      <c r="A29" s="299"/>
      <c r="B29" s="971" t="s">
        <v>677</v>
      </c>
      <c r="C29" s="971"/>
      <c r="D29" s="971"/>
      <c r="E29" s="971"/>
      <c r="F29" s="971"/>
      <c r="G29" s="338"/>
      <c r="H29" s="334">
        <v>0</v>
      </c>
      <c r="I29" s="335">
        <v>0</v>
      </c>
      <c r="J29" s="344">
        <v>0</v>
      </c>
      <c r="K29" s="344">
        <v>0</v>
      </c>
      <c r="O29" s="354"/>
      <c r="P29" s="347"/>
      <c r="Q29" s="350"/>
      <c r="R29" s="351"/>
      <c r="S29" s="346"/>
      <c r="T29" s="336"/>
      <c r="U29" s="349"/>
      <c r="V29" s="350"/>
      <c r="W29" s="351"/>
      <c r="X29" s="360"/>
    </row>
    <row r="30" spans="1:24" ht="12" customHeight="1">
      <c r="A30" s="299"/>
      <c r="B30" s="971" t="s">
        <v>678</v>
      </c>
      <c r="C30" s="971"/>
      <c r="D30" s="971"/>
      <c r="E30" s="971"/>
      <c r="F30" s="971"/>
      <c r="G30" s="338"/>
      <c r="H30" s="334">
        <v>0</v>
      </c>
      <c r="I30" s="335">
        <v>0</v>
      </c>
      <c r="J30" s="344">
        <v>0</v>
      </c>
      <c r="K30" s="344">
        <v>0</v>
      </c>
      <c r="O30" s="354"/>
      <c r="P30" s="347"/>
      <c r="Q30" s="348"/>
      <c r="R30" s="348"/>
      <c r="S30" s="346"/>
      <c r="T30" s="284"/>
      <c r="U30" s="349"/>
      <c r="V30" s="350"/>
      <c r="W30" s="348"/>
      <c r="X30" s="363"/>
    </row>
    <row r="31" spans="1:24" ht="12" customHeight="1">
      <c r="A31" s="299"/>
      <c r="B31" s="970" t="s">
        <v>679</v>
      </c>
      <c r="C31" s="970"/>
      <c r="D31" s="970"/>
      <c r="E31" s="970"/>
      <c r="F31" s="970"/>
      <c r="G31" s="338"/>
      <c r="H31" s="339">
        <v>9.9</v>
      </c>
      <c r="I31" s="340">
        <v>9.9</v>
      </c>
      <c r="J31" s="364">
        <v>126.6</v>
      </c>
      <c r="K31" s="365">
        <v>126.6</v>
      </c>
      <c r="O31" s="354"/>
      <c r="P31" s="347"/>
      <c r="Q31" s="350"/>
      <c r="R31" s="351"/>
      <c r="S31" s="366"/>
      <c r="T31" s="284"/>
      <c r="U31" s="349"/>
      <c r="V31" s="348"/>
      <c r="W31" s="348"/>
      <c r="X31" s="367"/>
    </row>
    <row r="32" spans="1:24" ht="12" customHeight="1">
      <c r="A32" s="299"/>
      <c r="B32" s="970" t="s">
        <v>680</v>
      </c>
      <c r="C32" s="970"/>
      <c r="D32" s="970"/>
      <c r="E32" s="970"/>
      <c r="F32" s="970"/>
      <c r="G32" s="338"/>
      <c r="H32" s="339">
        <v>79244.42</v>
      </c>
      <c r="I32" s="340">
        <v>7029.64</v>
      </c>
      <c r="J32" s="353">
        <v>5341.39</v>
      </c>
      <c r="K32" s="344">
        <v>0</v>
      </c>
      <c r="O32" s="284"/>
      <c r="P32" s="284"/>
      <c r="Q32" s="348"/>
      <c r="R32" s="348"/>
      <c r="S32" s="366"/>
      <c r="T32" s="284"/>
      <c r="U32" s="349"/>
      <c r="V32" s="348"/>
      <c r="W32" s="348"/>
      <c r="X32" s="367"/>
    </row>
    <row r="33" spans="1:23" ht="12" customHeight="1">
      <c r="A33" s="299"/>
      <c r="B33" s="970" t="s">
        <v>681</v>
      </c>
      <c r="C33" s="970"/>
      <c r="D33" s="970"/>
      <c r="E33" s="970"/>
      <c r="F33" s="970"/>
      <c r="G33" s="338"/>
      <c r="H33" s="334">
        <v>0</v>
      </c>
      <c r="I33" s="335">
        <v>0</v>
      </c>
      <c r="J33" s="344">
        <v>0</v>
      </c>
      <c r="K33" s="344">
        <v>0</v>
      </c>
      <c r="O33" s="343"/>
      <c r="P33" s="336"/>
      <c r="Q33" s="367"/>
      <c r="R33" s="367"/>
      <c r="S33" s="367"/>
      <c r="T33" s="336"/>
      <c r="U33" s="349"/>
      <c r="V33" s="350"/>
      <c r="W33" s="351"/>
    </row>
    <row r="34" spans="1:23" ht="12" customHeight="1">
      <c r="A34" s="299"/>
      <c r="B34" s="970" t="s">
        <v>682</v>
      </c>
      <c r="C34" s="970"/>
      <c r="D34" s="970"/>
      <c r="E34" s="970"/>
      <c r="F34" s="970"/>
      <c r="G34" s="338"/>
      <c r="H34" s="334">
        <v>0</v>
      </c>
      <c r="I34" s="335">
        <v>0</v>
      </c>
      <c r="J34" s="344">
        <v>0</v>
      </c>
      <c r="K34" s="344">
        <v>0</v>
      </c>
      <c r="O34" s="284"/>
      <c r="P34" s="284"/>
      <c r="Q34" s="284"/>
      <c r="R34" s="284"/>
      <c r="S34" s="284"/>
      <c r="T34" s="336"/>
      <c r="U34" s="349"/>
      <c r="V34" s="350"/>
      <c r="W34" s="351"/>
    </row>
    <row r="35" spans="1:23" ht="12" customHeight="1">
      <c r="A35" s="299"/>
      <c r="B35" s="970" t="s">
        <v>683</v>
      </c>
      <c r="C35" s="970"/>
      <c r="D35" s="970"/>
      <c r="E35" s="970"/>
      <c r="F35" s="970"/>
      <c r="G35" s="338"/>
      <c r="H35" s="339">
        <v>2023.89</v>
      </c>
      <c r="I35" s="340">
        <v>2023.89</v>
      </c>
      <c r="J35" s="353">
        <v>1632.42</v>
      </c>
      <c r="K35" s="355">
        <v>1632.42</v>
      </c>
      <c r="O35" s="284"/>
      <c r="P35" s="284"/>
      <c r="Q35" s="284"/>
      <c r="R35" s="284"/>
      <c r="S35" s="284"/>
      <c r="T35" s="354"/>
      <c r="U35" s="347"/>
      <c r="V35" s="348"/>
      <c r="W35" s="348"/>
    </row>
    <row r="36" spans="1:23" ht="12" customHeight="1">
      <c r="A36" s="368"/>
      <c r="B36" s="970" t="s">
        <v>684</v>
      </c>
      <c r="C36" s="970"/>
      <c r="D36" s="970"/>
      <c r="E36" s="970"/>
      <c r="F36" s="970"/>
      <c r="G36" s="338"/>
      <c r="H36" s="334">
        <v>0</v>
      </c>
      <c r="I36" s="335">
        <v>0</v>
      </c>
      <c r="J36" s="344">
        <v>0</v>
      </c>
      <c r="K36" s="344">
        <v>0</v>
      </c>
      <c r="O36" s="354"/>
      <c r="P36" s="343"/>
      <c r="Q36" s="336"/>
      <c r="R36" s="367"/>
      <c r="S36" s="284"/>
      <c r="T36" s="284"/>
      <c r="U36" s="349"/>
      <c r="V36" s="348"/>
      <c r="W36" s="348"/>
    </row>
    <row r="37" spans="1:23" ht="12" customHeight="1">
      <c r="A37" s="368"/>
      <c r="B37" s="971" t="s">
        <v>685</v>
      </c>
      <c r="C37" s="971"/>
      <c r="D37" s="971"/>
      <c r="E37" s="971"/>
      <c r="F37" s="971"/>
      <c r="G37" s="338"/>
      <c r="H37" s="334">
        <v>0</v>
      </c>
      <c r="I37" s="335">
        <v>0</v>
      </c>
      <c r="J37" s="344">
        <v>0</v>
      </c>
      <c r="K37" s="344">
        <v>0</v>
      </c>
      <c r="O37" s="354"/>
      <c r="P37" s="343"/>
      <c r="Q37" s="336"/>
      <c r="R37" s="367"/>
      <c r="S37" s="284"/>
      <c r="T37" s="284"/>
      <c r="U37" s="349"/>
      <c r="V37" s="348"/>
      <c r="W37" s="348"/>
    </row>
    <row r="38" spans="1:23" ht="12" customHeight="1">
      <c r="A38" s="368"/>
      <c r="B38" s="970" t="s">
        <v>686</v>
      </c>
      <c r="C38" s="970"/>
      <c r="D38" s="970"/>
      <c r="E38" s="970"/>
      <c r="F38" s="970"/>
      <c r="G38" s="338"/>
      <c r="H38" s="339">
        <v>17.9</v>
      </c>
      <c r="I38" s="340">
        <v>17.9</v>
      </c>
      <c r="J38" s="353">
        <v>72236.68</v>
      </c>
      <c r="K38" s="355">
        <v>10832.38</v>
      </c>
      <c r="O38" s="343"/>
      <c r="P38" s="336"/>
      <c r="Q38" s="369"/>
      <c r="R38" s="369"/>
      <c r="S38" s="284"/>
      <c r="T38" s="343"/>
      <c r="U38" s="343"/>
      <c r="V38" s="343"/>
      <c r="W38" s="343"/>
    </row>
    <row r="39" spans="1:18" ht="12" customHeight="1">
      <c r="A39" s="368"/>
      <c r="B39" s="970" t="s">
        <v>687</v>
      </c>
      <c r="C39" s="970"/>
      <c r="D39" s="970"/>
      <c r="E39" s="970"/>
      <c r="F39" s="970"/>
      <c r="G39" s="338"/>
      <c r="H39" s="334">
        <v>0</v>
      </c>
      <c r="I39" s="335">
        <v>0</v>
      </c>
      <c r="J39" s="370">
        <v>3491.19</v>
      </c>
      <c r="K39" s="344">
        <v>0</v>
      </c>
      <c r="O39" s="299"/>
      <c r="P39" s="299"/>
      <c r="Q39" s="299"/>
      <c r="R39" s="299"/>
    </row>
    <row r="40" spans="1:13" ht="12" customHeight="1">
      <c r="A40" s="368"/>
      <c r="B40" s="970" t="s">
        <v>688</v>
      </c>
      <c r="C40" s="970"/>
      <c r="D40" s="970"/>
      <c r="E40" s="970"/>
      <c r="F40" s="970"/>
      <c r="G40" s="338"/>
      <c r="H40" s="334">
        <v>0</v>
      </c>
      <c r="I40" s="335">
        <v>0</v>
      </c>
      <c r="J40" s="344">
        <v>0</v>
      </c>
      <c r="K40" s="344">
        <v>0</v>
      </c>
      <c r="M40" s="371"/>
    </row>
    <row r="41" spans="1:13" ht="12" customHeight="1">
      <c r="A41" s="368"/>
      <c r="B41" s="970" t="s">
        <v>689</v>
      </c>
      <c r="C41" s="970"/>
      <c r="D41" s="970"/>
      <c r="E41" s="970"/>
      <c r="F41" s="970"/>
      <c r="G41" s="338"/>
      <c r="H41" s="334">
        <v>0</v>
      </c>
      <c r="I41" s="335">
        <v>0</v>
      </c>
      <c r="J41" s="341">
        <v>3587.19</v>
      </c>
      <c r="K41" s="342">
        <v>3587.19</v>
      </c>
      <c r="M41" s="371"/>
    </row>
    <row r="42" spans="1:13" ht="12" customHeight="1">
      <c r="A42" s="368"/>
      <c r="B42" s="337"/>
      <c r="C42" s="337"/>
      <c r="D42" s="337"/>
      <c r="E42" s="337"/>
      <c r="F42" s="337"/>
      <c r="G42" s="352"/>
      <c r="H42" s="334"/>
      <c r="I42" s="334"/>
      <c r="J42" s="334"/>
      <c r="K42" s="334"/>
      <c r="M42" s="371"/>
    </row>
    <row r="43" spans="1:11" ht="11.25" customHeight="1">
      <c r="A43" s="368"/>
      <c r="B43" s="368"/>
      <c r="C43" s="368"/>
      <c r="D43" s="368"/>
      <c r="E43" s="368"/>
      <c r="F43" s="372" t="s">
        <v>690</v>
      </c>
      <c r="G43" s="284"/>
      <c r="H43" s="373">
        <v>379382.05000000005</v>
      </c>
      <c r="I43" s="374">
        <v>148205.23</v>
      </c>
      <c r="J43" s="374">
        <v>358831.13</v>
      </c>
      <c r="K43" s="374">
        <v>83998.15</v>
      </c>
    </row>
    <row r="44" spans="1:11" ht="4.5" customHeight="1">
      <c r="A44" s="368"/>
      <c r="B44" s="375"/>
      <c r="C44" s="375"/>
      <c r="D44" s="368"/>
      <c r="E44" s="368"/>
      <c r="F44" s="372"/>
      <c r="G44" s="284"/>
      <c r="H44" s="374"/>
      <c r="I44" s="374"/>
      <c r="J44" s="374"/>
      <c r="K44" s="374"/>
    </row>
    <row r="45" spans="1:11" ht="12.75" customHeight="1">
      <c r="A45" s="368"/>
      <c r="B45" s="375"/>
      <c r="C45" s="375"/>
      <c r="D45" s="368"/>
      <c r="E45" s="368"/>
      <c r="F45" s="376" t="s">
        <v>691</v>
      </c>
      <c r="G45" s="284"/>
      <c r="H45" s="377">
        <v>355653.166</v>
      </c>
      <c r="I45" s="335">
        <v>159543.84300000002</v>
      </c>
      <c r="J45" s="335">
        <v>249540.50999999998</v>
      </c>
      <c r="K45" s="335">
        <v>39202.594999999994</v>
      </c>
    </row>
    <row r="46" spans="1:11" ht="12.75" customHeight="1">
      <c r="A46" s="368"/>
      <c r="B46" s="375"/>
      <c r="C46" s="375"/>
      <c r="D46" s="368"/>
      <c r="E46" s="368"/>
      <c r="F46" s="378" t="s">
        <v>692</v>
      </c>
      <c r="G46" s="284"/>
      <c r="H46" s="379">
        <v>390202.84</v>
      </c>
      <c r="I46" s="380">
        <v>146945.84000000003</v>
      </c>
      <c r="J46" s="380">
        <v>191429</v>
      </c>
      <c r="K46" s="380">
        <v>26957</v>
      </c>
    </row>
    <row r="47" spans="1:11" ht="12.75" customHeight="1">
      <c r="A47" s="368"/>
      <c r="B47" s="375"/>
      <c r="C47" s="375"/>
      <c r="D47" s="368"/>
      <c r="E47" s="368"/>
      <c r="F47" s="378" t="s">
        <v>693</v>
      </c>
      <c r="G47" s="381"/>
      <c r="H47" s="382">
        <v>321445.199</v>
      </c>
      <c r="I47" s="383">
        <v>136555.71399999998</v>
      </c>
      <c r="J47" s="383">
        <v>202353.285</v>
      </c>
      <c r="K47" s="383">
        <v>29049.808</v>
      </c>
    </row>
    <row r="48" spans="1:11" ht="12.75" customHeight="1">
      <c r="A48" s="368"/>
      <c r="B48" s="375"/>
      <c r="C48" s="375"/>
      <c r="D48" s="375"/>
      <c r="F48" s="378" t="s">
        <v>694</v>
      </c>
      <c r="G48" s="284"/>
      <c r="H48" s="384">
        <v>272812</v>
      </c>
      <c r="I48" s="385">
        <v>154990</v>
      </c>
      <c r="J48" s="385">
        <v>152374</v>
      </c>
      <c r="K48" s="385">
        <v>22399</v>
      </c>
    </row>
    <row r="49" spans="1:11" ht="12.75" customHeight="1">
      <c r="A49" s="368"/>
      <c r="B49" s="375"/>
      <c r="C49" s="375"/>
      <c r="D49" s="375"/>
      <c r="F49" s="386">
        <v>2011</v>
      </c>
      <c r="H49" s="384">
        <v>444924</v>
      </c>
      <c r="I49" s="385">
        <v>210896</v>
      </c>
      <c r="J49" s="385">
        <v>96961</v>
      </c>
      <c r="K49" s="385">
        <v>19806</v>
      </c>
    </row>
    <row r="50" spans="1:11" ht="12.75" customHeight="1">
      <c r="A50" s="368"/>
      <c r="B50" s="375"/>
      <c r="C50" s="375"/>
      <c r="D50" s="375"/>
      <c r="F50" s="386">
        <v>2010</v>
      </c>
      <c r="H50" s="384">
        <v>526596</v>
      </c>
      <c r="I50" s="385">
        <v>145296</v>
      </c>
      <c r="J50" s="385">
        <v>130566</v>
      </c>
      <c r="K50" s="385">
        <v>15152</v>
      </c>
    </row>
    <row r="51" spans="1:11" ht="12.75" customHeight="1">
      <c r="A51" s="368"/>
      <c r="B51" s="375"/>
      <c r="C51" s="375"/>
      <c r="D51" s="375"/>
      <c r="F51" s="386">
        <v>2009</v>
      </c>
      <c r="H51" s="387">
        <v>1706630</v>
      </c>
      <c r="I51" s="388">
        <v>120326</v>
      </c>
      <c r="J51" s="385">
        <v>123577</v>
      </c>
      <c r="K51" s="385">
        <v>13620</v>
      </c>
    </row>
    <row r="52" spans="1:11" ht="13.5" customHeight="1">
      <c r="A52" s="368"/>
      <c r="B52" s="375"/>
      <c r="C52" s="375"/>
      <c r="D52" s="375"/>
      <c r="F52" s="386">
        <v>2008</v>
      </c>
      <c r="H52" s="384">
        <v>628218</v>
      </c>
      <c r="I52" s="385">
        <v>145320</v>
      </c>
      <c r="J52" s="385">
        <v>110422</v>
      </c>
      <c r="K52" s="385">
        <v>22452</v>
      </c>
    </row>
    <row r="53" spans="1:11" ht="13.5" customHeight="1">
      <c r="A53" s="368"/>
      <c r="B53" s="375"/>
      <c r="C53" s="375"/>
      <c r="D53" s="375"/>
      <c r="F53" s="378" t="s">
        <v>695</v>
      </c>
      <c r="G53" s="389"/>
      <c r="H53" s="390">
        <v>254684</v>
      </c>
      <c r="I53" s="390">
        <v>147537</v>
      </c>
      <c r="J53" s="390">
        <v>107802</v>
      </c>
      <c r="K53" s="390">
        <v>18558</v>
      </c>
    </row>
    <row r="54" spans="1:11" ht="13.5" customHeight="1">
      <c r="A54" s="391"/>
      <c r="B54" s="375"/>
      <c r="C54" s="375"/>
      <c r="D54" s="375"/>
      <c r="F54" s="378" t="s">
        <v>696</v>
      </c>
      <c r="G54" s="389"/>
      <c r="H54" s="390">
        <v>255120</v>
      </c>
      <c r="I54" s="390">
        <v>147965</v>
      </c>
      <c r="J54" s="390">
        <v>107802</v>
      </c>
      <c r="K54" s="390">
        <v>18558</v>
      </c>
    </row>
    <row r="55" spans="1:11" ht="13.5" customHeight="1">
      <c r="A55" s="391"/>
      <c r="B55" s="375"/>
      <c r="C55" s="375"/>
      <c r="D55" s="375"/>
      <c r="F55" s="378" t="s">
        <v>697</v>
      </c>
      <c r="G55" s="392"/>
      <c r="H55" s="390">
        <v>306678</v>
      </c>
      <c r="I55" s="390">
        <v>113064</v>
      </c>
      <c r="J55" s="390">
        <v>80847</v>
      </c>
      <c r="K55" s="390">
        <v>14925</v>
      </c>
    </row>
    <row r="56" spans="1:11" ht="12.75">
      <c r="A56" s="391"/>
      <c r="B56" s="352"/>
      <c r="C56" s="352"/>
      <c r="D56" s="375"/>
      <c r="F56" s="378" t="s">
        <v>698</v>
      </c>
      <c r="G56" s="392"/>
      <c r="H56" s="390">
        <v>309851</v>
      </c>
      <c r="I56" s="390">
        <v>100086</v>
      </c>
      <c r="J56" s="390">
        <v>78486</v>
      </c>
      <c r="K56" s="390">
        <v>15166</v>
      </c>
    </row>
    <row r="57" spans="1:11" ht="12.75">
      <c r="A57" s="391"/>
      <c r="B57" s="393"/>
      <c r="C57" s="391"/>
      <c r="D57" s="352"/>
      <c r="F57" s="378" t="s">
        <v>70</v>
      </c>
      <c r="G57" s="392"/>
      <c r="H57" s="390">
        <v>120080</v>
      </c>
      <c r="I57" s="390">
        <v>677262</v>
      </c>
      <c r="J57" s="390">
        <v>84233</v>
      </c>
      <c r="K57" s="390">
        <v>21720</v>
      </c>
    </row>
    <row r="58" spans="1:11" ht="12.75">
      <c r="A58" s="391"/>
      <c r="B58" s="393"/>
      <c r="C58" s="391"/>
      <c r="D58" s="394"/>
      <c r="E58" s="69"/>
      <c r="F58" s="378" t="s">
        <v>68</v>
      </c>
      <c r="G58" s="395"/>
      <c r="H58" s="390">
        <v>78247</v>
      </c>
      <c r="I58" s="390">
        <v>49003</v>
      </c>
      <c r="J58" s="390">
        <v>132291</v>
      </c>
      <c r="K58" s="390">
        <v>32424</v>
      </c>
    </row>
    <row r="59" spans="1:11" ht="12.75">
      <c r="A59" s="391"/>
      <c r="B59" s="393"/>
      <c r="C59" s="391"/>
      <c r="D59" s="394"/>
      <c r="E59" s="69"/>
      <c r="F59" s="378" t="s">
        <v>67</v>
      </c>
      <c r="G59" s="395"/>
      <c r="H59" s="390">
        <v>48652</v>
      </c>
      <c r="I59" s="390">
        <v>21009</v>
      </c>
      <c r="J59" s="390">
        <v>190012</v>
      </c>
      <c r="K59" s="390">
        <v>25075</v>
      </c>
    </row>
    <row r="60" spans="1:6" ht="12.75">
      <c r="A60" s="391"/>
      <c r="B60" s="393"/>
      <c r="C60" s="391"/>
      <c r="D60" s="394"/>
      <c r="E60" s="69"/>
      <c r="F60" s="69"/>
    </row>
    <row r="61" spans="1:12" ht="12.75">
      <c r="A61" s="391"/>
      <c r="B61" s="393"/>
      <c r="C61" s="391"/>
      <c r="D61" s="394"/>
      <c r="E61" s="69"/>
      <c r="F61" s="69"/>
      <c r="L61" s="284"/>
    </row>
    <row r="62" spans="2:23" s="396" customFormat="1" ht="12.75">
      <c r="B62" s="393"/>
      <c r="C62" s="391"/>
      <c r="D62" s="394"/>
      <c r="E62" s="69"/>
      <c r="F62" s="69"/>
      <c r="G62" s="62"/>
      <c r="H62" s="62"/>
      <c r="I62" s="62"/>
      <c r="J62" s="62"/>
      <c r="K62" s="62"/>
      <c r="L62" s="345"/>
      <c r="M62" s="62"/>
      <c r="N62" s="62"/>
      <c r="O62" s="62"/>
      <c r="P62" s="62"/>
      <c r="Q62" s="62"/>
      <c r="R62" s="62"/>
      <c r="T62" s="62"/>
      <c r="U62" s="62"/>
      <c r="V62" s="62"/>
      <c r="W62" s="62"/>
    </row>
    <row r="63" spans="2:12" ht="12.75">
      <c r="B63" s="393"/>
      <c r="C63" s="391"/>
      <c r="D63" s="394"/>
      <c r="E63" s="69"/>
      <c r="F63" s="69"/>
      <c r="L63" s="284"/>
    </row>
    <row r="64" spans="2:18" ht="12.75">
      <c r="B64" s="393"/>
      <c r="C64" s="391"/>
      <c r="D64" s="394"/>
      <c r="E64" s="69"/>
      <c r="F64" s="69"/>
      <c r="L64" s="284"/>
      <c r="Q64" s="396"/>
      <c r="R64" s="396"/>
    </row>
    <row r="65" spans="2:12" ht="12.75">
      <c r="B65" s="396"/>
      <c r="C65" s="396"/>
      <c r="D65" s="396"/>
      <c r="E65" s="396"/>
      <c r="F65" s="69"/>
      <c r="H65" s="336"/>
      <c r="I65" s="336"/>
      <c r="J65" s="336"/>
      <c r="K65" s="336"/>
      <c r="L65" s="284"/>
    </row>
    <row r="66" spans="1:23" ht="12.75">
      <c r="A66" s="397"/>
      <c r="F66" s="396"/>
      <c r="G66" s="396"/>
      <c r="H66" s="336"/>
      <c r="I66" s="336"/>
      <c r="J66" s="336"/>
      <c r="K66" s="336"/>
      <c r="L66" s="284"/>
      <c r="T66" s="396"/>
      <c r="U66" s="396"/>
      <c r="V66" s="396"/>
      <c r="W66" s="396"/>
    </row>
    <row r="67" spans="8:14" ht="12.75">
      <c r="H67" s="336"/>
      <c r="I67" s="336"/>
      <c r="J67" s="347"/>
      <c r="K67" s="347"/>
      <c r="L67" s="284"/>
      <c r="M67" s="284"/>
      <c r="N67" s="336"/>
    </row>
    <row r="68" spans="8:14" ht="12.75">
      <c r="H68" s="354"/>
      <c r="I68" s="347"/>
      <c r="J68" s="336"/>
      <c r="K68" s="336"/>
      <c r="L68" s="284"/>
      <c r="M68" s="284"/>
      <c r="N68" s="284"/>
    </row>
    <row r="69" spans="8:12" ht="12.75">
      <c r="H69" s="354"/>
      <c r="I69" s="347"/>
      <c r="J69" s="336"/>
      <c r="K69" s="336"/>
      <c r="L69" s="284"/>
    </row>
    <row r="70" spans="8:16" ht="12.75">
      <c r="H70" s="354"/>
      <c r="I70" s="347"/>
      <c r="J70" s="336"/>
      <c r="K70" s="336"/>
      <c r="L70" s="284"/>
      <c r="O70" s="336"/>
      <c r="P70" s="336"/>
    </row>
    <row r="71" spans="8:16" ht="15">
      <c r="H71" s="354"/>
      <c r="I71" s="347"/>
      <c r="J71" s="336"/>
      <c r="K71" s="336"/>
      <c r="L71" s="284"/>
      <c r="O71" s="366"/>
      <c r="P71" s="366"/>
    </row>
    <row r="72" spans="8:12" ht="12.75">
      <c r="H72" s="354"/>
      <c r="I72" s="347"/>
      <c r="J72" s="360"/>
      <c r="K72" s="336"/>
      <c r="L72" s="284"/>
    </row>
    <row r="73" spans="8:12" ht="15">
      <c r="H73" s="354"/>
      <c r="I73" s="347"/>
      <c r="J73" s="360"/>
      <c r="K73" s="358"/>
      <c r="L73" s="284"/>
    </row>
    <row r="74" spans="8:12" ht="12.75">
      <c r="H74" s="354"/>
      <c r="I74" s="347"/>
      <c r="J74" s="336"/>
      <c r="K74" s="360"/>
      <c r="L74" s="284"/>
    </row>
    <row r="75" spans="8:12" ht="12.75">
      <c r="H75" s="354"/>
      <c r="I75" s="347"/>
      <c r="J75" s="360"/>
      <c r="K75" s="336"/>
      <c r="L75" s="284"/>
    </row>
    <row r="76" spans="8:12" ht="15">
      <c r="H76" s="354"/>
      <c r="I76" s="347"/>
      <c r="J76" s="359"/>
      <c r="K76" s="361"/>
      <c r="L76" s="284"/>
    </row>
    <row r="77" spans="8:12" ht="12.75">
      <c r="H77" s="354"/>
      <c r="I77" s="347"/>
      <c r="J77" s="336"/>
      <c r="K77" s="360"/>
      <c r="L77" s="284"/>
    </row>
    <row r="78" spans="8:12" ht="12.75">
      <c r="H78" s="354"/>
      <c r="I78" s="347"/>
      <c r="J78" s="360"/>
      <c r="K78" s="336"/>
      <c r="L78" s="284"/>
    </row>
    <row r="79" spans="8:12" ht="12.75">
      <c r="H79" s="354"/>
      <c r="I79" s="347"/>
      <c r="J79" s="336"/>
      <c r="K79" s="360"/>
      <c r="L79" s="284"/>
    </row>
    <row r="80" spans="8:12" ht="15">
      <c r="H80" s="354"/>
      <c r="I80" s="347"/>
      <c r="J80" s="360"/>
      <c r="K80" s="363"/>
      <c r="L80" s="284"/>
    </row>
    <row r="81" spans="8:12" ht="12.75">
      <c r="H81" s="343"/>
      <c r="I81" s="336"/>
      <c r="J81" s="367"/>
      <c r="K81" s="367"/>
      <c r="L81" s="284"/>
    </row>
    <row r="82" spans="8:12" ht="12.75">
      <c r="H82" s="284"/>
      <c r="I82" s="284"/>
      <c r="J82" s="284"/>
      <c r="K82" s="284"/>
      <c r="L82" s="284"/>
    </row>
    <row r="83" spans="8:12" ht="12.75">
      <c r="H83" s="284"/>
      <c r="I83" s="284"/>
      <c r="J83" s="284"/>
      <c r="K83" s="284"/>
      <c r="L83" s="284"/>
    </row>
    <row r="84" spans="8:12" ht="12.75">
      <c r="H84" s="284"/>
      <c r="I84" s="284"/>
      <c r="J84" s="284"/>
      <c r="K84" s="284"/>
      <c r="L84" s="284"/>
    </row>
    <row r="85" spans="8:12" ht="12.75">
      <c r="H85" s="284"/>
      <c r="I85" s="284"/>
      <c r="J85" s="284"/>
      <c r="K85" s="284"/>
      <c r="L85" s="284"/>
    </row>
    <row r="86" spans="8:12" ht="12.75">
      <c r="H86" s="284"/>
      <c r="I86" s="284"/>
      <c r="J86" s="284"/>
      <c r="K86" s="284"/>
      <c r="L86" s="284"/>
    </row>
    <row r="87" spans="8:12" ht="12.75">
      <c r="H87" s="284"/>
      <c r="I87" s="284"/>
      <c r="J87" s="284"/>
      <c r="K87" s="284"/>
      <c r="L87" s="284"/>
    </row>
    <row r="88" spans="8:12" ht="12.75">
      <c r="H88" s="284"/>
      <c r="I88" s="284"/>
      <c r="J88" s="284"/>
      <c r="K88" s="284"/>
      <c r="L88" s="284"/>
    </row>
    <row r="89" spans="8:12" ht="12.75">
      <c r="H89" s="336"/>
      <c r="I89" s="336"/>
      <c r="J89" s="336"/>
      <c r="K89" s="336"/>
      <c r="L89" s="284"/>
    </row>
    <row r="90" spans="8:12" ht="12.75">
      <c r="H90" s="336"/>
      <c r="I90" s="336"/>
      <c r="J90" s="347"/>
      <c r="K90" s="347"/>
      <c r="L90" s="284"/>
    </row>
    <row r="91" spans="8:12" ht="12.75">
      <c r="H91" s="354"/>
      <c r="I91" s="354"/>
      <c r="J91" s="336"/>
      <c r="K91" s="336"/>
      <c r="L91" s="284"/>
    </row>
    <row r="92" spans="8:12" ht="12.75">
      <c r="H92" s="354"/>
      <c r="I92" s="336"/>
      <c r="J92" s="336"/>
      <c r="K92" s="336"/>
      <c r="L92" s="284"/>
    </row>
    <row r="93" spans="8:12" ht="12.75">
      <c r="H93" s="354"/>
      <c r="I93" s="336"/>
      <c r="J93" s="336"/>
      <c r="K93" s="336"/>
      <c r="L93" s="284"/>
    </row>
    <row r="94" spans="8:12" ht="12.75">
      <c r="H94" s="354"/>
      <c r="I94" s="354"/>
      <c r="J94" s="336"/>
      <c r="K94" s="336"/>
      <c r="L94" s="284"/>
    </row>
    <row r="95" spans="8:12" ht="12.75">
      <c r="H95" s="354"/>
      <c r="I95" s="354"/>
      <c r="J95" s="336"/>
      <c r="K95" s="336"/>
      <c r="L95" s="284"/>
    </row>
    <row r="96" spans="8:12" ht="12.75">
      <c r="H96" s="354"/>
      <c r="I96" s="336"/>
      <c r="J96" s="336"/>
      <c r="K96" s="336"/>
      <c r="L96" s="284"/>
    </row>
    <row r="97" spans="8:12" ht="12.75">
      <c r="H97" s="354"/>
      <c r="I97" s="354"/>
      <c r="J97" s="336"/>
      <c r="K97" s="336"/>
      <c r="L97" s="284"/>
    </row>
    <row r="98" spans="8:12" ht="12.75">
      <c r="H98" s="354"/>
      <c r="I98" s="354"/>
      <c r="J98" s="336"/>
      <c r="K98" s="336"/>
      <c r="L98" s="284"/>
    </row>
    <row r="99" spans="8:12" ht="12.75">
      <c r="H99" s="354"/>
      <c r="I99" s="354"/>
      <c r="J99" s="336"/>
      <c r="K99" s="336"/>
      <c r="L99" s="284"/>
    </row>
    <row r="100" spans="8:12" ht="12.75">
      <c r="H100" s="354"/>
      <c r="I100" s="354"/>
      <c r="J100" s="336"/>
      <c r="K100" s="336"/>
      <c r="L100" s="284"/>
    </row>
    <row r="101" spans="8:12" ht="12.75">
      <c r="H101" s="354"/>
      <c r="I101" s="354"/>
      <c r="J101" s="336"/>
      <c r="K101" s="336"/>
      <c r="L101" s="284"/>
    </row>
    <row r="102" spans="8:12" ht="12.75">
      <c r="H102" s="354"/>
      <c r="I102" s="354"/>
      <c r="J102" s="336"/>
      <c r="K102" s="336"/>
      <c r="L102" s="284"/>
    </row>
    <row r="103" spans="8:12" ht="12.75">
      <c r="H103" s="354"/>
      <c r="I103" s="354"/>
      <c r="J103" s="336"/>
      <c r="K103" s="336"/>
      <c r="L103" s="284"/>
    </row>
    <row r="104" spans="8:11" ht="12.75">
      <c r="H104" s="354"/>
      <c r="I104" s="354"/>
      <c r="J104" s="336"/>
      <c r="K104" s="336"/>
    </row>
    <row r="105" spans="8:11" ht="12.75">
      <c r="H105" s="354"/>
      <c r="I105" s="354"/>
      <c r="J105" s="336"/>
      <c r="K105" s="336"/>
    </row>
    <row r="106" spans="8:18" ht="15">
      <c r="H106" s="343"/>
      <c r="I106" s="336"/>
      <c r="J106" s="369"/>
      <c r="K106" s="369"/>
      <c r="Q106" s="366"/>
      <c r="R106" s="366"/>
    </row>
    <row r="107" spans="8:11" ht="12.75">
      <c r="H107" s="284"/>
      <c r="I107" s="284"/>
      <c r="J107" s="284"/>
      <c r="K107" s="284"/>
    </row>
  </sheetData>
  <sheetProtection/>
  <mergeCells count="39">
    <mergeCell ref="B39:F39"/>
    <mergeCell ref="B40:F40"/>
    <mergeCell ref="B41:F41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B9:F9"/>
    <mergeCell ref="B10:F10"/>
    <mergeCell ref="B11:F11"/>
    <mergeCell ref="B12:F12"/>
    <mergeCell ref="B13:F13"/>
    <mergeCell ref="B14:F14"/>
    <mergeCell ref="A1:K1"/>
    <mergeCell ref="A2:K2"/>
    <mergeCell ref="A4:G6"/>
    <mergeCell ref="H4:K4"/>
    <mergeCell ref="H6:K6"/>
    <mergeCell ref="B8:F8"/>
  </mergeCells>
  <printOptions/>
  <pageMargins left="0.5905511811023623" right="0.5905511811023623" top="0.7086614173228347" bottom="0.5905511811023623" header="0.5118110236220472" footer="0.4330708661417323"/>
  <pageSetup horizontalDpi="600" verticalDpi="600" orientation="portrait" paperSize="9" scale="91" r:id="rId1"/>
  <headerFooter alignWithMargins="0">
    <oddHeader>&amp;L&amp;"Arial,Kursiv"&amp;8 &amp;U2 Nachweispflichtige Abfälle&amp;R&amp;"Arial,Kursiv"&amp;8&amp;UAbfallwirtschaft in Bayern 2016</oddHeader>
    <oddFooter xml:space="preserve">&amp;C 53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B82"/>
  <sheetViews>
    <sheetView workbookViewId="0" topLeftCell="A1">
      <selection activeCell="A78" sqref="A78"/>
    </sheetView>
  </sheetViews>
  <sheetFormatPr defaultColWidth="11.421875" defaultRowHeight="12.75"/>
  <cols>
    <col min="1" max="1" width="3.28125" style="398" customWidth="1"/>
    <col min="2" max="2" width="25.8515625" style="398" customWidth="1"/>
    <col min="3" max="3" width="0.5625" style="398" customWidth="1"/>
    <col min="4" max="4" width="7.57421875" style="398" customWidth="1"/>
    <col min="5" max="5" width="11.28125" style="398" customWidth="1"/>
    <col min="6" max="6" width="10.8515625" style="398" customWidth="1"/>
    <col min="7" max="7" width="10.28125" style="398" customWidth="1"/>
    <col min="8" max="8" width="10.421875" style="398" customWidth="1"/>
    <col min="9" max="9" width="15.00390625" style="398" customWidth="1"/>
    <col min="10" max="10" width="14.421875" style="398" customWidth="1"/>
    <col min="11" max="11" width="13.421875" style="398" customWidth="1"/>
    <col min="12" max="12" width="6.28125" style="398" customWidth="1"/>
    <col min="13" max="13" width="3.00390625" style="398" customWidth="1"/>
    <col min="14" max="16384" width="11.421875" style="398" customWidth="1"/>
  </cols>
  <sheetData>
    <row r="1" spans="1:11" ht="20.25" customHeight="1">
      <c r="A1" s="972" t="s">
        <v>699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</row>
    <row r="2" spans="1:12" ht="48.75" customHeight="1" hidden="1">
      <c r="A2" s="972" t="s">
        <v>700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399"/>
    </row>
    <row r="3" spans="1:12" ht="12.75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1"/>
      <c r="L3" s="399"/>
    </row>
    <row r="4" spans="1:12" ht="12.75" customHeight="1">
      <c r="A4" s="973" t="s">
        <v>701</v>
      </c>
      <c r="B4" s="973"/>
      <c r="C4" s="974"/>
      <c r="D4" s="979" t="s">
        <v>702</v>
      </c>
      <c r="E4" s="982" t="s">
        <v>703</v>
      </c>
      <c r="F4" s="985" t="s">
        <v>1</v>
      </c>
      <c r="G4" s="986"/>
      <c r="H4" s="986"/>
      <c r="I4" s="986"/>
      <c r="J4" s="987"/>
      <c r="K4" s="988" t="s">
        <v>704</v>
      </c>
      <c r="L4" s="399"/>
    </row>
    <row r="5" spans="1:12" ht="11.25">
      <c r="A5" s="975"/>
      <c r="B5" s="975"/>
      <c r="C5" s="976"/>
      <c r="D5" s="980"/>
      <c r="E5" s="983"/>
      <c r="F5" s="985" t="s">
        <v>705</v>
      </c>
      <c r="G5" s="986"/>
      <c r="H5" s="986"/>
      <c r="I5" s="987"/>
      <c r="J5" s="403" t="s">
        <v>706</v>
      </c>
      <c r="K5" s="989"/>
      <c r="L5" s="399"/>
    </row>
    <row r="6" spans="1:11" ht="12.75" customHeight="1">
      <c r="A6" s="975"/>
      <c r="B6" s="975"/>
      <c r="C6" s="976"/>
      <c r="D6" s="980"/>
      <c r="E6" s="983"/>
      <c r="F6" s="979" t="s">
        <v>21</v>
      </c>
      <c r="G6" s="985" t="s">
        <v>1</v>
      </c>
      <c r="H6" s="986"/>
      <c r="I6" s="987"/>
      <c r="J6" s="982" t="s">
        <v>707</v>
      </c>
      <c r="K6" s="989"/>
    </row>
    <row r="7" spans="1:11" ht="8.25" customHeight="1">
      <c r="A7" s="975"/>
      <c r="B7" s="975"/>
      <c r="C7" s="976"/>
      <c r="D7" s="980"/>
      <c r="E7" s="983"/>
      <c r="F7" s="980"/>
      <c r="G7" s="982" t="s">
        <v>708</v>
      </c>
      <c r="H7" s="982" t="s">
        <v>709</v>
      </c>
      <c r="I7" s="982" t="s">
        <v>710</v>
      </c>
      <c r="J7" s="983"/>
      <c r="K7" s="989"/>
    </row>
    <row r="8" spans="1:11" ht="8.25" customHeight="1">
      <c r="A8" s="975"/>
      <c r="B8" s="975"/>
      <c r="C8" s="976"/>
      <c r="D8" s="980"/>
      <c r="E8" s="983"/>
      <c r="F8" s="980"/>
      <c r="G8" s="983"/>
      <c r="H8" s="983"/>
      <c r="I8" s="991"/>
      <c r="J8" s="983"/>
      <c r="K8" s="989"/>
    </row>
    <row r="9" spans="1:11" ht="8.25" customHeight="1">
      <c r="A9" s="975"/>
      <c r="B9" s="975"/>
      <c r="C9" s="976"/>
      <c r="D9" s="980"/>
      <c r="E9" s="983"/>
      <c r="F9" s="980"/>
      <c r="G9" s="983"/>
      <c r="H9" s="983"/>
      <c r="I9" s="991"/>
      <c r="J9" s="983"/>
      <c r="K9" s="989"/>
    </row>
    <row r="10" spans="1:11" ht="8.25" customHeight="1">
      <c r="A10" s="975"/>
      <c r="B10" s="975"/>
      <c r="C10" s="976"/>
      <c r="D10" s="980"/>
      <c r="E10" s="983"/>
      <c r="F10" s="980"/>
      <c r="G10" s="983"/>
      <c r="H10" s="983"/>
      <c r="I10" s="991"/>
      <c r="J10" s="983"/>
      <c r="K10" s="989"/>
    </row>
    <row r="11" spans="1:11" ht="8.25" customHeight="1">
      <c r="A11" s="975"/>
      <c r="B11" s="975"/>
      <c r="C11" s="976"/>
      <c r="D11" s="980"/>
      <c r="E11" s="983"/>
      <c r="F11" s="980"/>
      <c r="G11" s="983"/>
      <c r="H11" s="983"/>
      <c r="I11" s="991"/>
      <c r="J11" s="983"/>
      <c r="K11" s="989"/>
    </row>
    <row r="12" spans="1:11" ht="17.25" customHeight="1">
      <c r="A12" s="975"/>
      <c r="B12" s="975"/>
      <c r="C12" s="976"/>
      <c r="D12" s="980"/>
      <c r="E12" s="983"/>
      <c r="F12" s="980"/>
      <c r="G12" s="983"/>
      <c r="H12" s="983"/>
      <c r="I12" s="991"/>
      <c r="J12" s="983"/>
      <c r="K12" s="989"/>
    </row>
    <row r="13" spans="1:11" ht="15.75" customHeight="1">
      <c r="A13" s="975"/>
      <c r="B13" s="975"/>
      <c r="C13" s="976"/>
      <c r="D13" s="980"/>
      <c r="E13" s="983"/>
      <c r="F13" s="980"/>
      <c r="G13" s="983"/>
      <c r="H13" s="983"/>
      <c r="I13" s="991"/>
      <c r="J13" s="983"/>
      <c r="K13" s="989"/>
    </row>
    <row r="14" spans="1:11" ht="16.5" customHeight="1">
      <c r="A14" s="977"/>
      <c r="B14" s="977"/>
      <c r="C14" s="978"/>
      <c r="D14" s="981"/>
      <c r="E14" s="984"/>
      <c r="F14" s="981"/>
      <c r="G14" s="984"/>
      <c r="H14" s="984"/>
      <c r="I14" s="992"/>
      <c r="J14" s="984"/>
      <c r="K14" s="990"/>
    </row>
    <row r="15" spans="1:11" ht="4.5" customHeight="1">
      <c r="A15" s="405"/>
      <c r="B15" s="405"/>
      <c r="C15" s="405"/>
      <c r="D15" s="405"/>
      <c r="E15" s="405"/>
      <c r="F15" s="405"/>
      <c r="G15" s="405"/>
      <c r="H15" s="405"/>
      <c r="I15" s="405"/>
      <c r="J15" s="405"/>
      <c r="K15" s="406"/>
    </row>
    <row r="16" spans="1:14" ht="15.75">
      <c r="A16" s="993">
        <v>2012</v>
      </c>
      <c r="B16" s="993"/>
      <c r="C16" s="993"/>
      <c r="D16" s="993"/>
      <c r="E16" s="993"/>
      <c r="F16" s="993"/>
      <c r="G16" s="993"/>
      <c r="H16" s="993"/>
      <c r="I16" s="993"/>
      <c r="J16" s="993"/>
      <c r="K16" s="993"/>
      <c r="N16" s="407"/>
    </row>
    <row r="17" spans="1:11" ht="12.75">
      <c r="A17" s="408"/>
      <c r="B17" s="408"/>
      <c r="C17" s="408"/>
      <c r="D17" s="408"/>
      <c r="E17" s="408"/>
      <c r="F17" s="408"/>
      <c r="G17" s="408"/>
      <c r="H17" s="409"/>
      <c r="I17" s="408"/>
      <c r="J17" s="408"/>
      <c r="K17" s="401"/>
    </row>
    <row r="18" spans="1:14" ht="12.75">
      <c r="A18" s="994" t="s">
        <v>711</v>
      </c>
      <c r="B18" s="994"/>
      <c r="C18" s="410" t="s">
        <v>420</v>
      </c>
      <c r="D18" s="411" t="s">
        <v>712</v>
      </c>
      <c r="E18" s="412">
        <v>45578.955</v>
      </c>
      <c r="F18" s="412">
        <v>41458.745</v>
      </c>
      <c r="G18" s="412">
        <v>10077.83</v>
      </c>
      <c r="H18" s="412">
        <v>27032.263</v>
      </c>
      <c r="I18" s="412">
        <v>4348.652</v>
      </c>
      <c r="J18" s="412">
        <v>4120.21</v>
      </c>
      <c r="K18" s="412">
        <v>3013.938</v>
      </c>
      <c r="N18" s="413"/>
    </row>
    <row r="19" spans="1:11" ht="12.75">
      <c r="A19" s="414"/>
      <c r="B19" s="401"/>
      <c r="C19" s="401"/>
      <c r="D19" s="415" t="s">
        <v>713</v>
      </c>
      <c r="E19" s="416">
        <v>100</v>
      </c>
      <c r="F19" s="416">
        <v>90.9602798045721</v>
      </c>
      <c r="G19" s="416">
        <v>22.11070876899218</v>
      </c>
      <c r="H19" s="416">
        <v>59.308650231230615</v>
      </c>
      <c r="I19" s="416">
        <v>9.540920804349287</v>
      </c>
      <c r="J19" s="416">
        <v>9.039720195427911</v>
      </c>
      <c r="K19" s="416">
        <v>6.612564943623652</v>
      </c>
    </row>
    <row r="20" spans="1:11" ht="3" customHeight="1">
      <c r="A20" s="414"/>
      <c r="B20" s="401"/>
      <c r="C20" s="401"/>
      <c r="D20" s="417"/>
      <c r="E20" s="418"/>
      <c r="F20" s="419"/>
      <c r="G20" s="418"/>
      <c r="H20" s="418"/>
      <c r="I20" s="420"/>
      <c r="J20" s="419"/>
      <c r="K20" s="421"/>
    </row>
    <row r="21" spans="1:14" ht="12">
      <c r="A21" s="422" t="s">
        <v>576</v>
      </c>
      <c r="B21" s="422" t="s">
        <v>714</v>
      </c>
      <c r="C21" s="423" t="s">
        <v>420</v>
      </c>
      <c r="D21" s="415" t="s">
        <v>712</v>
      </c>
      <c r="E21" s="424">
        <v>8954.28</v>
      </c>
      <c r="F21" s="424">
        <v>8176.652</v>
      </c>
      <c r="G21" s="424">
        <v>5447.69</v>
      </c>
      <c r="H21" s="424">
        <v>2317.287</v>
      </c>
      <c r="I21" s="424">
        <v>411.675</v>
      </c>
      <c r="J21" s="424">
        <v>777.628</v>
      </c>
      <c r="K21" s="425" t="s">
        <v>8</v>
      </c>
      <c r="N21" s="413"/>
    </row>
    <row r="22" spans="1:14" ht="13.5">
      <c r="A22" s="422"/>
      <c r="B22" s="422"/>
      <c r="C22" s="422"/>
      <c r="D22" s="415" t="s">
        <v>713</v>
      </c>
      <c r="E22" s="416">
        <v>100</v>
      </c>
      <c r="F22" s="416">
        <v>91.31557199462155</v>
      </c>
      <c r="G22" s="416">
        <v>60.8389507587433</v>
      </c>
      <c r="H22" s="416">
        <v>25.87909915705115</v>
      </c>
      <c r="I22" s="416">
        <v>4.597522078827108</v>
      </c>
      <c r="J22" s="416">
        <v>8.684428005378432</v>
      </c>
      <c r="K22" s="425" t="s">
        <v>8</v>
      </c>
      <c r="N22" s="426"/>
    </row>
    <row r="23" spans="1:11" ht="3" customHeight="1">
      <c r="A23" s="422"/>
      <c r="B23" s="401"/>
      <c r="C23" s="401"/>
      <c r="D23" s="417"/>
      <c r="E23" s="418"/>
      <c r="F23" s="419"/>
      <c r="G23" s="418"/>
      <c r="H23" s="418"/>
      <c r="I23" s="420"/>
      <c r="J23" s="419"/>
      <c r="K23" s="421"/>
    </row>
    <row r="24" spans="1:14" ht="12.75">
      <c r="A24" s="401"/>
      <c r="B24" s="427" t="s">
        <v>715</v>
      </c>
      <c r="C24" s="427" t="s">
        <v>420</v>
      </c>
      <c r="D24" s="415" t="s">
        <v>712</v>
      </c>
      <c r="E24" s="424">
        <v>30308.872</v>
      </c>
      <c r="F24" s="424">
        <v>27153.229</v>
      </c>
      <c r="G24" s="424">
        <v>1073.211</v>
      </c>
      <c r="H24" s="424">
        <v>24701.98</v>
      </c>
      <c r="I24" s="424">
        <v>1378.038</v>
      </c>
      <c r="J24" s="424">
        <v>3155.643</v>
      </c>
      <c r="K24" s="425" t="s">
        <v>8</v>
      </c>
      <c r="N24" s="413"/>
    </row>
    <row r="25" spans="1:11" ht="12.75">
      <c r="A25" s="401"/>
      <c r="B25" s="401"/>
      <c r="C25" s="401"/>
      <c r="D25" s="415" t="s">
        <v>713</v>
      </c>
      <c r="E25" s="416">
        <v>100</v>
      </c>
      <c r="F25" s="416">
        <v>89.58838520945287</v>
      </c>
      <c r="G25" s="416">
        <v>3.540913696821182</v>
      </c>
      <c r="H25" s="416">
        <v>81.50082259742297</v>
      </c>
      <c r="I25" s="416">
        <v>4.5466489152087215</v>
      </c>
      <c r="J25" s="416">
        <v>10.411614790547137</v>
      </c>
      <c r="K25" s="425" t="s">
        <v>8</v>
      </c>
    </row>
    <row r="26" spans="1:11" ht="3" customHeight="1">
      <c r="A26" s="401"/>
      <c r="B26" s="401"/>
      <c r="C26" s="401"/>
      <c r="D26" s="415"/>
      <c r="E26" s="428"/>
      <c r="F26" s="419"/>
      <c r="G26" s="428"/>
      <c r="H26" s="428"/>
      <c r="I26" s="429"/>
      <c r="J26" s="428"/>
      <c r="K26" s="430"/>
    </row>
    <row r="27" spans="1:11" ht="12.75">
      <c r="A27" s="401"/>
      <c r="B27" s="423" t="s">
        <v>716</v>
      </c>
      <c r="C27" s="423" t="s">
        <v>420</v>
      </c>
      <c r="D27" s="415" t="s">
        <v>712</v>
      </c>
      <c r="E27" s="424">
        <v>507.635</v>
      </c>
      <c r="F27" s="424">
        <v>457.795</v>
      </c>
      <c r="G27" s="424">
        <v>254.526</v>
      </c>
      <c r="H27" s="424">
        <v>29.784</v>
      </c>
      <c r="I27" s="424">
        <v>173.485</v>
      </c>
      <c r="J27" s="424">
        <v>49.84</v>
      </c>
      <c r="K27" s="425" t="s">
        <v>8</v>
      </c>
    </row>
    <row r="28" spans="1:11" ht="12.75">
      <c r="A28" s="401"/>
      <c r="B28" s="422"/>
      <c r="C28" s="422"/>
      <c r="D28" s="415" t="s">
        <v>713</v>
      </c>
      <c r="E28" s="416">
        <v>100</v>
      </c>
      <c r="F28" s="416">
        <v>90.18192205029204</v>
      </c>
      <c r="G28" s="416">
        <v>50.13956878465827</v>
      </c>
      <c r="H28" s="416">
        <v>5.8672077378431355</v>
      </c>
      <c r="I28" s="416">
        <v>34.17514552779064</v>
      </c>
      <c r="J28" s="416">
        <v>9.818077949707959</v>
      </c>
      <c r="K28" s="425" t="s">
        <v>8</v>
      </c>
    </row>
    <row r="29" spans="1:11" ht="3" customHeight="1">
      <c r="A29" s="401"/>
      <c r="B29" s="422"/>
      <c r="C29" s="422"/>
      <c r="D29" s="415"/>
      <c r="E29" s="431"/>
      <c r="F29" s="431"/>
      <c r="G29" s="424"/>
      <c r="H29" s="424"/>
      <c r="I29" s="432"/>
      <c r="J29" s="431"/>
      <c r="K29" s="431"/>
    </row>
    <row r="30" spans="1:14" ht="12.75">
      <c r="A30" s="401"/>
      <c r="B30" s="423" t="s">
        <v>717</v>
      </c>
      <c r="C30" s="423" t="s">
        <v>420</v>
      </c>
      <c r="D30" s="415" t="s">
        <v>712</v>
      </c>
      <c r="E30" s="424">
        <v>3855.617</v>
      </c>
      <c r="F30" s="424">
        <v>3835.212</v>
      </c>
      <c r="G30" s="424">
        <v>3547.93</v>
      </c>
      <c r="H30" s="424">
        <v>12.605</v>
      </c>
      <c r="I30" s="424">
        <v>274.677</v>
      </c>
      <c r="J30" s="424">
        <v>20.405</v>
      </c>
      <c r="K30" s="424">
        <v>3013.938</v>
      </c>
      <c r="N30" s="413"/>
    </row>
    <row r="31" spans="1:11" ht="12.75">
      <c r="A31" s="401"/>
      <c r="B31" s="422"/>
      <c r="C31" s="422"/>
      <c r="D31" s="415" t="s">
        <v>713</v>
      </c>
      <c r="E31" s="416">
        <v>100</v>
      </c>
      <c r="F31" s="416">
        <v>99.47077212285349</v>
      </c>
      <c r="G31" s="416">
        <v>92.01977271082683</v>
      </c>
      <c r="H31" s="416">
        <v>0.32692562565213296</v>
      </c>
      <c r="I31" s="416">
        <v>7.124073786374528</v>
      </c>
      <c r="J31" s="416">
        <v>0.5292278771465112</v>
      </c>
      <c r="K31" s="424">
        <v>78.17005682877733</v>
      </c>
    </row>
    <row r="32" spans="1:11" ht="4.5" customHeight="1">
      <c r="A32" s="401"/>
      <c r="B32" s="401"/>
      <c r="C32" s="401"/>
      <c r="D32" s="433"/>
      <c r="E32" s="433"/>
      <c r="F32" s="433"/>
      <c r="G32" s="433"/>
      <c r="H32" s="433"/>
      <c r="I32" s="433"/>
      <c r="J32" s="433"/>
      <c r="K32" s="401"/>
    </row>
    <row r="33" spans="1:11" ht="12">
      <c r="A33" s="993">
        <v>2014</v>
      </c>
      <c r="B33" s="993"/>
      <c r="C33" s="993"/>
      <c r="D33" s="993"/>
      <c r="E33" s="993"/>
      <c r="F33" s="993"/>
      <c r="G33" s="993"/>
      <c r="H33" s="993"/>
      <c r="I33" s="993"/>
      <c r="J33" s="993"/>
      <c r="K33" s="993"/>
    </row>
    <row r="34" spans="1:11" ht="12.75">
      <c r="A34" s="408"/>
      <c r="B34" s="408"/>
      <c r="C34" s="408"/>
      <c r="D34" s="408"/>
      <c r="E34" s="408"/>
      <c r="F34" s="408"/>
      <c r="G34" s="408"/>
      <c r="H34" s="409"/>
      <c r="I34" s="408"/>
      <c r="J34" s="408"/>
      <c r="K34" s="401"/>
    </row>
    <row r="35" spans="1:19" ht="12.75">
      <c r="A35" s="994" t="s">
        <v>711</v>
      </c>
      <c r="B35" s="994"/>
      <c r="C35" s="410" t="s">
        <v>420</v>
      </c>
      <c r="D35" s="411" t="s">
        <v>712</v>
      </c>
      <c r="E35" s="412">
        <v>46008.679000000004</v>
      </c>
      <c r="F35" s="412">
        <v>40870.368</v>
      </c>
      <c r="G35" s="412">
        <v>9476.672</v>
      </c>
      <c r="H35" s="412">
        <v>27760.56</v>
      </c>
      <c r="I35" s="412">
        <v>3633.136</v>
      </c>
      <c r="J35" s="412">
        <v>5138.311</v>
      </c>
      <c r="K35" s="412">
        <v>3656.225</v>
      </c>
      <c r="N35" s="434"/>
      <c r="O35" s="413"/>
      <c r="S35" s="414"/>
    </row>
    <row r="36" spans="1:11" ht="12.75">
      <c r="A36" s="414"/>
      <c r="B36" s="401"/>
      <c r="C36" s="401"/>
      <c r="D36" s="415" t="s">
        <v>713</v>
      </c>
      <c r="E36" s="416">
        <v>100</v>
      </c>
      <c r="F36" s="416">
        <v>88.83186583122719</v>
      </c>
      <c r="G36" s="416">
        <v>20.597574644557824</v>
      </c>
      <c r="H36" s="416">
        <v>60.337659335970066</v>
      </c>
      <c r="I36" s="416">
        <v>7.896631850699299</v>
      </c>
      <c r="J36" s="416">
        <v>11.168134168772808</v>
      </c>
      <c r="K36" s="416">
        <v>7.946815860546659</v>
      </c>
    </row>
    <row r="37" spans="1:11" ht="3" customHeight="1">
      <c r="A37" s="414"/>
      <c r="B37" s="401"/>
      <c r="C37" s="401"/>
      <c r="D37" s="417"/>
      <c r="E37" s="418"/>
      <c r="F37" s="419"/>
      <c r="G37" s="418"/>
      <c r="H37" s="418"/>
      <c r="I37" s="420"/>
      <c r="J37" s="419"/>
      <c r="K37" s="421"/>
    </row>
    <row r="38" spans="1:14" ht="12">
      <c r="A38" s="422" t="s">
        <v>576</v>
      </c>
      <c r="B38" s="422" t="s">
        <v>718</v>
      </c>
      <c r="C38" s="423" t="s">
        <v>420</v>
      </c>
      <c r="D38" s="415" t="s">
        <v>712</v>
      </c>
      <c r="E38" s="424">
        <v>9795.792000000001</v>
      </c>
      <c r="F38" s="424">
        <v>8820.149000000001</v>
      </c>
      <c r="G38" s="424">
        <v>6230.863</v>
      </c>
      <c r="H38" s="424">
        <v>2206.48</v>
      </c>
      <c r="I38" s="424">
        <v>382.806</v>
      </c>
      <c r="J38" s="424">
        <v>975.643</v>
      </c>
      <c r="K38" s="425" t="s">
        <v>8</v>
      </c>
      <c r="N38" s="435"/>
    </row>
    <row r="39" spans="1:11" ht="11.25">
      <c r="A39" s="422"/>
      <c r="B39" s="422"/>
      <c r="C39" s="422"/>
      <c r="D39" s="415" t="s">
        <v>713</v>
      </c>
      <c r="E39" s="416">
        <v>100</v>
      </c>
      <c r="F39" s="416">
        <v>90.04018256002169</v>
      </c>
      <c r="G39" s="416">
        <v>63.607546995689574</v>
      </c>
      <c r="H39" s="416">
        <v>22.524773902916678</v>
      </c>
      <c r="I39" s="416">
        <v>3.907861661415432</v>
      </c>
      <c r="J39" s="416">
        <v>9.959817439978307</v>
      </c>
      <c r="K39" s="425" t="s">
        <v>8</v>
      </c>
    </row>
    <row r="40" spans="1:11" ht="3" customHeight="1">
      <c r="A40" s="422"/>
      <c r="B40" s="401"/>
      <c r="C40" s="401"/>
      <c r="D40" s="417"/>
      <c r="E40" s="418"/>
      <c r="F40" s="419"/>
      <c r="G40" s="418"/>
      <c r="H40" s="418"/>
      <c r="I40" s="420"/>
      <c r="J40" s="419"/>
      <c r="K40" s="421"/>
    </row>
    <row r="41" spans="1:14" ht="12.75">
      <c r="A41" s="401"/>
      <c r="B41" s="427" t="s">
        <v>715</v>
      </c>
      <c r="C41" s="427" t="s">
        <v>420</v>
      </c>
      <c r="D41" s="415" t="s">
        <v>712</v>
      </c>
      <c r="E41" s="424">
        <v>31499.864</v>
      </c>
      <c r="F41" s="424">
        <v>27626.131</v>
      </c>
      <c r="G41" s="436">
        <v>1286.417</v>
      </c>
      <c r="H41" s="424">
        <v>25484.639</v>
      </c>
      <c r="I41" s="424">
        <v>855.075</v>
      </c>
      <c r="J41" s="424">
        <v>3873.733</v>
      </c>
      <c r="K41" s="425" t="s">
        <v>8</v>
      </c>
      <c r="N41" s="413"/>
    </row>
    <row r="42" spans="1:11" ht="12.75">
      <c r="A42" s="401"/>
      <c r="B42" s="401"/>
      <c r="C42" s="401"/>
      <c r="D42" s="415" t="s">
        <v>713</v>
      </c>
      <c r="E42" s="416">
        <v>100</v>
      </c>
      <c r="F42" s="416">
        <v>87.70238182615645</v>
      </c>
      <c r="G42" s="416">
        <v>4.083881124058186</v>
      </c>
      <c r="H42" s="416">
        <v>80.90396517267503</v>
      </c>
      <c r="I42" s="416">
        <v>2.714535529423238</v>
      </c>
      <c r="J42" s="416">
        <v>12.297618173843546</v>
      </c>
      <c r="K42" s="425" t="s">
        <v>8</v>
      </c>
    </row>
    <row r="43" spans="1:11" ht="3" customHeight="1">
      <c r="A43" s="401"/>
      <c r="B43" s="401"/>
      <c r="C43" s="401"/>
      <c r="D43" s="415"/>
      <c r="E43" s="428"/>
      <c r="F43" s="419"/>
      <c r="G43" s="428"/>
      <c r="H43" s="428"/>
      <c r="I43" s="429"/>
      <c r="J43" s="428"/>
      <c r="K43" s="430"/>
    </row>
    <row r="44" spans="1:20" ht="12.75">
      <c r="A44" s="401"/>
      <c r="B44" s="423" t="s">
        <v>716</v>
      </c>
      <c r="C44" s="423" t="s">
        <v>420</v>
      </c>
      <c r="D44" s="415" t="s">
        <v>712</v>
      </c>
      <c r="E44" s="424">
        <v>378.82500000000005</v>
      </c>
      <c r="F44" s="424">
        <v>350.42</v>
      </c>
      <c r="G44" s="424">
        <v>190.047</v>
      </c>
      <c r="H44" s="424">
        <v>57.745</v>
      </c>
      <c r="I44" s="424">
        <v>102.628</v>
      </c>
      <c r="J44" s="424">
        <v>28.405</v>
      </c>
      <c r="K44" s="425" t="s">
        <v>8</v>
      </c>
      <c r="N44" s="437"/>
      <c r="O44" s="438"/>
      <c r="P44" s="438"/>
      <c r="Q44" s="438"/>
      <c r="R44" s="438"/>
      <c r="S44" s="438"/>
      <c r="T44" s="425"/>
    </row>
    <row r="45" spans="1:14" ht="12.75">
      <c r="A45" s="401"/>
      <c r="B45" s="422"/>
      <c r="C45" s="422"/>
      <c r="D45" s="415" t="s">
        <v>713</v>
      </c>
      <c r="E45" s="416">
        <v>100</v>
      </c>
      <c r="F45" s="416">
        <v>92.50181482214742</v>
      </c>
      <c r="G45" s="416">
        <v>50.167491585824585</v>
      </c>
      <c r="H45" s="416">
        <v>15.243186167755558</v>
      </c>
      <c r="I45" s="416">
        <v>27.091137068567274</v>
      </c>
      <c r="J45" s="416">
        <v>7.498185177852569</v>
      </c>
      <c r="K45" s="425" t="s">
        <v>8</v>
      </c>
      <c r="N45" s="439"/>
    </row>
    <row r="46" spans="1:11" ht="3" customHeight="1">
      <c r="A46" s="401"/>
      <c r="B46" s="422"/>
      <c r="C46" s="422"/>
      <c r="D46" s="415"/>
      <c r="E46" s="431"/>
      <c r="F46" s="431"/>
      <c r="G46" s="424"/>
      <c r="H46" s="424"/>
      <c r="I46" s="432"/>
      <c r="J46" s="431"/>
      <c r="K46" s="431"/>
    </row>
    <row r="47" spans="1:14" ht="12.75">
      <c r="A47" s="401"/>
      <c r="B47" s="423" t="s">
        <v>717</v>
      </c>
      <c r="C47" s="423" t="s">
        <v>420</v>
      </c>
      <c r="D47" s="415" t="s">
        <v>712</v>
      </c>
      <c r="E47" s="424">
        <v>2203.845</v>
      </c>
      <c r="F47" s="424">
        <v>2161.6769999999997</v>
      </c>
      <c r="G47" s="424">
        <v>1944.081</v>
      </c>
      <c r="H47" s="424">
        <v>68.157</v>
      </c>
      <c r="I47" s="424">
        <v>149.439</v>
      </c>
      <c r="J47" s="424">
        <v>42.168</v>
      </c>
      <c r="K47" s="424">
        <v>38.605</v>
      </c>
      <c r="N47" s="413"/>
    </row>
    <row r="48" spans="1:14" ht="12.75">
      <c r="A48" s="401"/>
      <c r="B48" s="422"/>
      <c r="C48" s="422"/>
      <c r="D48" s="415" t="s">
        <v>713</v>
      </c>
      <c r="E48" s="416">
        <v>100</v>
      </c>
      <c r="F48" s="416">
        <v>98.0866167992758</v>
      </c>
      <c r="G48" s="416">
        <v>88.2131456613328</v>
      </c>
      <c r="H48" s="416">
        <v>3.0926403626389334</v>
      </c>
      <c r="I48" s="416">
        <v>6.7808307753040715</v>
      </c>
      <c r="J48" s="416">
        <v>1.913383200724189</v>
      </c>
      <c r="K48" s="416">
        <v>1.7517112138104085</v>
      </c>
      <c r="N48" s="439"/>
    </row>
    <row r="49" spans="1:11" ht="4.5" customHeight="1">
      <c r="A49" s="401"/>
      <c r="B49" s="401"/>
      <c r="C49" s="401"/>
      <c r="D49" s="401"/>
      <c r="E49" s="401"/>
      <c r="F49" s="401"/>
      <c r="G49" s="401"/>
      <c r="H49" s="401"/>
      <c r="I49" s="401"/>
      <c r="J49" s="401"/>
      <c r="K49" s="401"/>
    </row>
    <row r="50" spans="1:15" ht="12">
      <c r="A50" s="993">
        <v>2016</v>
      </c>
      <c r="B50" s="993"/>
      <c r="C50" s="993"/>
      <c r="D50" s="993"/>
      <c r="E50" s="993"/>
      <c r="F50" s="993"/>
      <c r="G50" s="993"/>
      <c r="H50" s="993"/>
      <c r="I50" s="993"/>
      <c r="J50" s="993"/>
      <c r="K50" s="993"/>
      <c r="O50" s="413"/>
    </row>
    <row r="51" spans="1:11" ht="12.75">
      <c r="A51" s="408"/>
      <c r="B51" s="408"/>
      <c r="C51" s="408"/>
      <c r="D51" s="408"/>
      <c r="E51" s="408"/>
      <c r="F51" s="408"/>
      <c r="G51" s="408"/>
      <c r="H51" s="409"/>
      <c r="I51" s="408"/>
      <c r="J51" s="408"/>
      <c r="K51" s="401"/>
    </row>
    <row r="52" spans="1:28" ht="12.75">
      <c r="A52" s="994" t="s">
        <v>711</v>
      </c>
      <c r="B52" s="994"/>
      <c r="C52" s="410" t="s">
        <v>420</v>
      </c>
      <c r="D52" s="411" t="s">
        <v>712</v>
      </c>
      <c r="E52" s="412">
        <v>49603.114</v>
      </c>
      <c r="F52" s="412">
        <v>42991.487</v>
      </c>
      <c r="G52" s="412">
        <v>11081.387</v>
      </c>
      <c r="H52" s="412">
        <v>26975.346</v>
      </c>
      <c r="I52" s="412">
        <v>4934.754</v>
      </c>
      <c r="J52" s="412">
        <v>6611.6269999999995</v>
      </c>
      <c r="K52" s="412">
        <v>3921.767</v>
      </c>
      <c r="N52" s="440"/>
      <c r="O52" s="441"/>
      <c r="P52" s="442"/>
      <c r="Q52" s="443"/>
      <c r="R52" s="413"/>
      <c r="S52" s="414"/>
      <c r="T52" s="444"/>
      <c r="U52" s="444"/>
      <c r="V52" s="444"/>
      <c r="W52" s="444"/>
      <c r="X52" s="445"/>
      <c r="Y52" s="444"/>
      <c r="Z52" s="446"/>
      <c r="AA52" s="446"/>
      <c r="AB52" s="444"/>
    </row>
    <row r="53" spans="1:28" ht="12.75">
      <c r="A53" s="414"/>
      <c r="B53" s="401"/>
      <c r="C53" s="401"/>
      <c r="D53" s="415" t="s">
        <v>713</v>
      </c>
      <c r="E53" s="416">
        <v>100</v>
      </c>
      <c r="F53" s="416">
        <v>86.67094368309216</v>
      </c>
      <c r="G53" s="416">
        <v>22.340103486244836</v>
      </c>
      <c r="H53" s="416">
        <v>54.38236397819701</v>
      </c>
      <c r="I53" s="416">
        <v>9.948476218650304</v>
      </c>
      <c r="J53" s="416">
        <v>13.329056316907845</v>
      </c>
      <c r="K53" s="416">
        <v>7.9062919315912294</v>
      </c>
      <c r="N53" s="447"/>
      <c r="O53" s="441"/>
      <c r="P53" s="413"/>
      <c r="Q53" s="443"/>
      <c r="R53" s="413"/>
      <c r="S53" s="413"/>
      <c r="T53" s="448"/>
      <c r="U53" s="448"/>
      <c r="V53" s="448"/>
      <c r="W53" s="448"/>
      <c r="X53" s="449"/>
      <c r="Y53" s="448"/>
      <c r="Z53" s="425"/>
      <c r="AA53" s="425"/>
      <c r="AB53" s="448"/>
    </row>
    <row r="54" spans="1:28" ht="3" customHeight="1">
      <c r="A54" s="414"/>
      <c r="B54" s="401"/>
      <c r="C54" s="401"/>
      <c r="D54" s="417"/>
      <c r="E54" s="418"/>
      <c r="F54" s="419"/>
      <c r="G54" s="418"/>
      <c r="H54" s="418"/>
      <c r="I54" s="420"/>
      <c r="J54" s="419"/>
      <c r="K54" s="421"/>
      <c r="N54" s="447"/>
      <c r="O54" s="441"/>
      <c r="P54" s="413"/>
      <c r="Q54" s="443"/>
      <c r="R54" s="413"/>
      <c r="S54" s="413"/>
      <c r="T54" s="450"/>
      <c r="U54" s="444"/>
      <c r="V54" s="450"/>
      <c r="W54" s="450"/>
      <c r="X54" s="451"/>
      <c r="Y54" s="444"/>
      <c r="Z54" s="450"/>
      <c r="AA54" s="450"/>
      <c r="AB54" s="452"/>
    </row>
    <row r="55" spans="1:28" ht="12">
      <c r="A55" s="422" t="s">
        <v>576</v>
      </c>
      <c r="B55" s="422" t="s">
        <v>718</v>
      </c>
      <c r="C55" s="423" t="s">
        <v>420</v>
      </c>
      <c r="D55" s="415" t="s">
        <v>712</v>
      </c>
      <c r="E55" s="424">
        <v>10575.857999999998</v>
      </c>
      <c r="F55" s="424">
        <v>9195.3</v>
      </c>
      <c r="G55" s="424">
        <v>6378.0019999999995</v>
      </c>
      <c r="H55" s="424">
        <v>2412.345</v>
      </c>
      <c r="I55" s="424">
        <v>404.953</v>
      </c>
      <c r="J55" s="424">
        <v>1380.5579999999998</v>
      </c>
      <c r="K55" s="425" t="s">
        <v>8</v>
      </c>
      <c r="N55" s="447"/>
      <c r="O55" s="441"/>
      <c r="P55" s="413"/>
      <c r="Q55" s="443"/>
      <c r="R55" s="413"/>
      <c r="S55" s="453"/>
      <c r="T55" s="454"/>
      <c r="U55" s="454"/>
      <c r="V55" s="454"/>
      <c r="W55" s="454"/>
      <c r="X55" s="455"/>
      <c r="Y55" s="454"/>
      <c r="Z55" s="446"/>
      <c r="AA55" s="446"/>
      <c r="AB55" s="425"/>
    </row>
    <row r="56" spans="1:28" ht="12">
      <c r="A56" s="422"/>
      <c r="B56" s="422"/>
      <c r="C56" s="422"/>
      <c r="D56" s="415" t="s">
        <v>713</v>
      </c>
      <c r="E56" s="416">
        <v>100</v>
      </c>
      <c r="F56" s="416">
        <v>86.94613713610754</v>
      </c>
      <c r="G56" s="416">
        <v>60.30718264182443</v>
      </c>
      <c r="H56" s="416">
        <v>22.809922372255755</v>
      </c>
      <c r="I56" s="416">
        <v>3.8290321220273573</v>
      </c>
      <c r="J56" s="416">
        <v>13.053862863892462</v>
      </c>
      <c r="K56" s="425" t="s">
        <v>8</v>
      </c>
      <c r="N56" s="447"/>
      <c r="O56" s="441"/>
      <c r="P56" s="413"/>
      <c r="Q56" s="443"/>
      <c r="R56" s="413"/>
      <c r="S56" s="413"/>
      <c r="T56" s="448"/>
      <c r="U56" s="448"/>
      <c r="V56" s="448"/>
      <c r="W56" s="448"/>
      <c r="X56" s="456"/>
      <c r="Y56" s="448"/>
      <c r="Z56" s="425"/>
      <c r="AA56" s="425"/>
      <c r="AB56" s="425"/>
    </row>
    <row r="57" spans="1:28" ht="3" customHeight="1">
      <c r="A57" s="422"/>
      <c r="B57" s="401"/>
      <c r="C57" s="401"/>
      <c r="D57" s="417"/>
      <c r="E57" s="418"/>
      <c r="F57" s="419"/>
      <c r="G57" s="418"/>
      <c r="H57" s="418"/>
      <c r="I57" s="420"/>
      <c r="J57" s="419"/>
      <c r="K57" s="421"/>
      <c r="N57" s="447"/>
      <c r="O57" s="441"/>
      <c r="P57" s="413"/>
      <c r="Q57" s="443"/>
      <c r="R57" s="413"/>
      <c r="S57" s="413"/>
      <c r="T57" s="450"/>
      <c r="U57" s="444"/>
      <c r="V57" s="450"/>
      <c r="W57" s="450"/>
      <c r="X57" s="451"/>
      <c r="Y57" s="444"/>
      <c r="Z57" s="450"/>
      <c r="AA57" s="450"/>
      <c r="AB57" s="452"/>
    </row>
    <row r="58" spans="1:28" ht="12.75">
      <c r="A58" s="401"/>
      <c r="B58" s="427" t="s">
        <v>715</v>
      </c>
      <c r="C58" s="427" t="s">
        <v>420</v>
      </c>
      <c r="D58" s="415" t="s">
        <v>712</v>
      </c>
      <c r="E58" s="424">
        <v>31822.19</v>
      </c>
      <c r="F58" s="424">
        <v>26884.475</v>
      </c>
      <c r="G58" s="457">
        <v>1181.139</v>
      </c>
      <c r="H58" s="424">
        <v>24535.336</v>
      </c>
      <c r="I58" s="424">
        <v>1168</v>
      </c>
      <c r="J58" s="424">
        <v>4937.715</v>
      </c>
      <c r="K58" s="425" t="s">
        <v>8</v>
      </c>
      <c r="N58" s="447"/>
      <c r="O58" s="441"/>
      <c r="P58" s="413"/>
      <c r="Q58" s="443"/>
      <c r="R58" s="413"/>
      <c r="S58" s="413"/>
      <c r="T58" s="454"/>
      <c r="U58" s="454"/>
      <c r="V58" s="454"/>
      <c r="W58" s="454"/>
      <c r="X58" s="455"/>
      <c r="Y58" s="454"/>
      <c r="Z58" s="446"/>
      <c r="AA58" s="446"/>
      <c r="AB58" s="425"/>
    </row>
    <row r="59" spans="1:28" ht="12.75">
      <c r="A59" s="401"/>
      <c r="B59" s="401"/>
      <c r="C59" s="401"/>
      <c r="D59" s="415" t="s">
        <v>713</v>
      </c>
      <c r="E59" s="416">
        <v>100</v>
      </c>
      <c r="F59" s="416">
        <v>84.48342178838101</v>
      </c>
      <c r="G59" s="416">
        <v>3.7116835767745715</v>
      </c>
      <c r="H59" s="416">
        <v>77.1013434336229</v>
      </c>
      <c r="I59" s="416">
        <v>3.6703947779835393</v>
      </c>
      <c r="J59" s="416">
        <v>15.516578211619</v>
      </c>
      <c r="K59" s="425" t="s">
        <v>8</v>
      </c>
      <c r="N59" s="447"/>
      <c r="O59" s="441"/>
      <c r="P59" s="413"/>
      <c r="Q59" s="443"/>
      <c r="R59" s="413"/>
      <c r="S59" s="413"/>
      <c r="T59" s="448"/>
      <c r="U59" s="448"/>
      <c r="V59" s="448"/>
      <c r="W59" s="448"/>
      <c r="X59" s="449"/>
      <c r="Y59" s="448"/>
      <c r="Z59" s="425"/>
      <c r="AA59" s="425"/>
      <c r="AB59" s="425"/>
    </row>
    <row r="60" spans="1:28" ht="3" customHeight="1">
      <c r="A60" s="401"/>
      <c r="B60" s="401"/>
      <c r="C60" s="401"/>
      <c r="D60" s="415"/>
      <c r="E60" s="428"/>
      <c r="F60" s="419"/>
      <c r="G60" s="428"/>
      <c r="H60" s="428"/>
      <c r="I60" s="429"/>
      <c r="J60" s="428"/>
      <c r="K60" s="430"/>
      <c r="N60" s="447"/>
      <c r="O60" s="441"/>
      <c r="P60" s="413"/>
      <c r="Q60" s="443"/>
      <c r="R60" s="413"/>
      <c r="S60" s="413"/>
      <c r="T60" s="448"/>
      <c r="U60" s="448"/>
      <c r="V60" s="448"/>
      <c r="W60" s="448"/>
      <c r="X60" s="449"/>
      <c r="Y60" s="448"/>
      <c r="Z60" s="425"/>
      <c r="AA60" s="425"/>
      <c r="AB60" s="425"/>
    </row>
    <row r="61" spans="1:28" ht="12.75">
      <c r="A61" s="401"/>
      <c r="B61" s="423" t="s">
        <v>716</v>
      </c>
      <c r="C61" s="423" t="s">
        <v>420</v>
      </c>
      <c r="D61" s="415" t="s">
        <v>712</v>
      </c>
      <c r="E61" s="424">
        <v>698.865</v>
      </c>
      <c r="F61" s="424">
        <v>639.1510000000001</v>
      </c>
      <c r="G61" s="424">
        <v>342.84000000000003</v>
      </c>
      <c r="H61" s="424">
        <v>33.226</v>
      </c>
      <c r="I61" s="424">
        <v>263.085</v>
      </c>
      <c r="J61" s="424">
        <v>59.714</v>
      </c>
      <c r="K61" s="425" t="s">
        <v>8</v>
      </c>
      <c r="N61" s="447"/>
      <c r="O61" s="441"/>
      <c r="P61" s="413"/>
      <c r="Q61" s="443"/>
      <c r="R61" s="413"/>
      <c r="S61" s="413"/>
      <c r="T61" s="454"/>
      <c r="U61" s="454"/>
      <c r="V61" s="454"/>
      <c r="W61" s="454"/>
      <c r="X61" s="455"/>
      <c r="Y61" s="454"/>
      <c r="Z61" s="446"/>
      <c r="AA61" s="446"/>
      <c r="AB61" s="454"/>
    </row>
    <row r="62" spans="1:28" ht="12.75">
      <c r="A62" s="401"/>
      <c r="B62" s="422"/>
      <c r="C62" s="422"/>
      <c r="D62" s="415" t="s">
        <v>713</v>
      </c>
      <c r="E62" s="416">
        <v>100</v>
      </c>
      <c r="F62" s="416">
        <v>91.45557439562721</v>
      </c>
      <c r="G62" s="416">
        <v>49.05668476744435</v>
      </c>
      <c r="H62" s="416">
        <v>4.754280154250106</v>
      </c>
      <c r="I62" s="416">
        <v>37.644609473932725</v>
      </c>
      <c r="J62" s="416">
        <v>8.544425604372805</v>
      </c>
      <c r="K62" s="425" t="s">
        <v>8</v>
      </c>
      <c r="N62" s="447"/>
      <c r="O62" s="441"/>
      <c r="Q62" s="458"/>
      <c r="T62" s="448"/>
      <c r="U62" s="448"/>
      <c r="V62" s="448"/>
      <c r="W62" s="448"/>
      <c r="X62" s="449"/>
      <c r="Y62" s="448"/>
      <c r="Z62" s="425"/>
      <c r="AA62" s="425"/>
      <c r="AB62" s="448"/>
    </row>
    <row r="63" spans="1:28" ht="3" customHeight="1">
      <c r="A63" s="401"/>
      <c r="B63" s="422"/>
      <c r="C63" s="422"/>
      <c r="D63" s="415"/>
      <c r="E63" s="431"/>
      <c r="F63" s="431"/>
      <c r="G63" s="424"/>
      <c r="H63" s="424"/>
      <c r="I63" s="432"/>
      <c r="J63" s="431"/>
      <c r="K63" s="431"/>
      <c r="N63" s="447"/>
      <c r="O63" s="441"/>
      <c r="P63" s="413"/>
      <c r="Q63" s="443"/>
      <c r="R63" s="413"/>
      <c r="S63" s="413"/>
      <c r="T63" s="459"/>
      <c r="U63" s="444"/>
      <c r="V63" s="459"/>
      <c r="W63" s="459"/>
      <c r="X63" s="460"/>
      <c r="Y63" s="459"/>
      <c r="Z63" s="461"/>
      <c r="AA63" s="459"/>
      <c r="AB63" s="430"/>
    </row>
    <row r="64" spans="1:28" ht="12.75">
      <c r="A64" s="401"/>
      <c r="B64" s="423" t="s">
        <v>717</v>
      </c>
      <c r="C64" s="423" t="s">
        <v>420</v>
      </c>
      <c r="D64" s="415" t="s">
        <v>712</v>
      </c>
      <c r="E64" s="424">
        <v>4591.056</v>
      </c>
      <c r="F64" s="424">
        <v>4509.518</v>
      </c>
      <c r="G64" s="424">
        <v>3507.153</v>
      </c>
      <c r="H64" s="424">
        <v>25.715</v>
      </c>
      <c r="I64" s="424">
        <v>976.65</v>
      </c>
      <c r="J64" s="424">
        <v>81.538</v>
      </c>
      <c r="K64" s="424">
        <v>771.07</v>
      </c>
      <c r="N64" s="447"/>
      <c r="O64" s="441"/>
      <c r="P64" s="413"/>
      <c r="Q64" s="443"/>
      <c r="R64" s="413"/>
      <c r="S64" s="413"/>
      <c r="T64" s="454"/>
      <c r="U64" s="454"/>
      <c r="V64" s="454"/>
      <c r="W64" s="454"/>
      <c r="X64" s="455"/>
      <c r="Y64" s="454"/>
      <c r="Z64" s="446"/>
      <c r="AA64" s="446"/>
      <c r="AB64" s="454"/>
    </row>
    <row r="65" spans="1:28" ht="12.75">
      <c r="A65" s="401"/>
      <c r="B65" s="422"/>
      <c r="C65" s="422"/>
      <c r="D65" s="415" t="s">
        <v>713</v>
      </c>
      <c r="E65" s="416">
        <v>100</v>
      </c>
      <c r="F65" s="416">
        <v>98.22398158506454</v>
      </c>
      <c r="G65" s="416">
        <v>76.39098717157883</v>
      </c>
      <c r="H65" s="416">
        <v>0.5601107893260288</v>
      </c>
      <c r="I65" s="416">
        <v>21.27288362415967</v>
      </c>
      <c r="J65" s="416">
        <v>1.7760184149354745</v>
      </c>
      <c r="K65" s="416">
        <v>16.7950467169209</v>
      </c>
      <c r="N65" s="447"/>
      <c r="T65" s="448"/>
      <c r="U65" s="448"/>
      <c r="V65" s="448"/>
      <c r="W65" s="448"/>
      <c r="X65" s="449"/>
      <c r="Y65" s="448"/>
      <c r="Z65" s="425"/>
      <c r="AA65" s="425"/>
      <c r="AB65" s="448"/>
    </row>
    <row r="66" spans="1:11" ht="4.5" customHeight="1">
      <c r="A66" s="401"/>
      <c r="B66" s="401"/>
      <c r="C66" s="401"/>
      <c r="D66" s="401"/>
      <c r="E66" s="401"/>
      <c r="F66" s="401"/>
      <c r="G66" s="401"/>
      <c r="H66" s="401"/>
      <c r="I66" s="401"/>
      <c r="J66" s="401"/>
      <c r="K66" s="401"/>
    </row>
    <row r="67" spans="1:11" ht="12.75" customHeight="1">
      <c r="A67" s="997" t="s">
        <v>719</v>
      </c>
      <c r="B67" s="997"/>
      <c r="C67" s="997"/>
      <c r="D67" s="997"/>
      <c r="E67" s="997"/>
      <c r="F67" s="997"/>
      <c r="G67" s="997"/>
      <c r="H67" s="997"/>
      <c r="I67" s="997"/>
      <c r="J67" s="997"/>
      <c r="K67" s="997"/>
    </row>
    <row r="68" spans="1:11" ht="12.75">
      <c r="A68" s="462"/>
      <c r="B68" s="462"/>
      <c r="C68" s="462"/>
      <c r="D68" s="462"/>
      <c r="E68" s="462"/>
      <c r="F68" s="462"/>
      <c r="G68" s="462"/>
      <c r="H68" s="462"/>
      <c r="I68" s="462"/>
      <c r="J68" s="462"/>
      <c r="K68" s="401"/>
    </row>
    <row r="69" spans="1:15" ht="15.75">
      <c r="A69" s="994" t="s">
        <v>711</v>
      </c>
      <c r="B69" s="994"/>
      <c r="C69" s="410" t="s">
        <v>420</v>
      </c>
      <c r="D69" s="415" t="s">
        <v>713</v>
      </c>
      <c r="E69" s="416">
        <v>7.812515112637769</v>
      </c>
      <c r="F69" s="416">
        <v>5.189870078977506</v>
      </c>
      <c r="G69" s="416">
        <v>16.933317941150634</v>
      </c>
      <c r="H69" s="416">
        <v>-2.828523632088121</v>
      </c>
      <c r="I69" s="416">
        <v>35.82629441892624</v>
      </c>
      <c r="J69" s="416">
        <v>28.673157385763517</v>
      </c>
      <c r="K69" s="416">
        <v>7.2627368392262355</v>
      </c>
      <c r="N69" s="463"/>
      <c r="O69" s="464"/>
    </row>
    <row r="70" spans="1:15" ht="12.75">
      <c r="A70" s="422" t="s">
        <v>576</v>
      </c>
      <c r="B70" s="465" t="s">
        <v>720</v>
      </c>
      <c r="C70" s="423" t="s">
        <v>420</v>
      </c>
      <c r="D70" s="415" t="s">
        <v>713</v>
      </c>
      <c r="E70" s="416">
        <v>7.963276476266515</v>
      </c>
      <c r="F70" s="416">
        <v>4.2533408449222065</v>
      </c>
      <c r="G70" s="416">
        <v>2.3614545850229547</v>
      </c>
      <c r="H70" s="416">
        <v>9.330018853558599</v>
      </c>
      <c r="I70" s="416">
        <v>5.785437009869227</v>
      </c>
      <c r="J70" s="416">
        <v>41.50237330662955</v>
      </c>
      <c r="K70" s="466" t="s">
        <v>567</v>
      </c>
      <c r="N70" s="413"/>
      <c r="O70" s="464"/>
    </row>
    <row r="71" spans="1:15" ht="12.75">
      <c r="A71" s="401"/>
      <c r="B71" s="427" t="s">
        <v>715</v>
      </c>
      <c r="C71" s="427" t="s">
        <v>420</v>
      </c>
      <c r="D71" s="415" t="s">
        <v>713</v>
      </c>
      <c r="E71" s="416">
        <v>1.023261560748324</v>
      </c>
      <c r="F71" s="416">
        <v>-2.6846176904033427</v>
      </c>
      <c r="G71" s="416">
        <v>-8.04743291016257</v>
      </c>
      <c r="H71" s="416">
        <v>-3.72500077399566</v>
      </c>
      <c r="I71" s="416">
        <v>36.5962050112563</v>
      </c>
      <c r="J71" s="416">
        <v>27.466580685865537</v>
      </c>
      <c r="K71" s="466" t="s">
        <v>567</v>
      </c>
      <c r="O71" s="467"/>
    </row>
    <row r="72" spans="1:15" ht="12.75">
      <c r="A72" s="401"/>
      <c r="B72" s="423" t="s">
        <v>716</v>
      </c>
      <c r="C72" s="423" t="s">
        <v>420</v>
      </c>
      <c r="D72" s="415" t="s">
        <v>713</v>
      </c>
      <c r="E72" s="416">
        <v>84.48228073648781</v>
      </c>
      <c r="F72" s="416">
        <v>82.39569659266024</v>
      </c>
      <c r="G72" s="416">
        <v>80.39748062321425</v>
      </c>
      <c r="H72" s="416">
        <v>-42.4608191185384</v>
      </c>
      <c r="I72" s="416">
        <v>156.34817009003388</v>
      </c>
      <c r="J72" s="416">
        <v>110.22355219151555</v>
      </c>
      <c r="K72" s="466" t="s">
        <v>567</v>
      </c>
      <c r="O72" s="467"/>
    </row>
    <row r="73" spans="1:15" ht="12.75">
      <c r="A73" s="401"/>
      <c r="B73" s="423" t="s">
        <v>717</v>
      </c>
      <c r="C73" s="423" t="s">
        <v>420</v>
      </c>
      <c r="D73" s="415" t="s">
        <v>713</v>
      </c>
      <c r="E73" s="416">
        <v>108.32027660747468</v>
      </c>
      <c r="F73" s="416">
        <v>108.6120174290609</v>
      </c>
      <c r="G73" s="416">
        <v>80.4015882054297</v>
      </c>
      <c r="H73" s="416">
        <v>-62.270933286382906</v>
      </c>
      <c r="I73" s="416">
        <v>553.5442555156285</v>
      </c>
      <c r="J73" s="416">
        <v>93.3646366913299</v>
      </c>
      <c r="K73" s="416">
        <v>1897.3319518197127</v>
      </c>
      <c r="O73" s="467"/>
    </row>
    <row r="74" spans="1:11" ht="12.75">
      <c r="A74" s="401" t="s">
        <v>7</v>
      </c>
      <c r="B74" s="401"/>
      <c r="C74" s="401"/>
      <c r="D74" s="401"/>
      <c r="E74" s="401"/>
      <c r="F74" s="401"/>
      <c r="G74" s="401"/>
      <c r="H74" s="401"/>
      <c r="I74" s="401"/>
      <c r="J74" s="401"/>
      <c r="K74" s="401"/>
    </row>
    <row r="75" spans="1:11" ht="9">
      <c r="A75" s="995" t="s">
        <v>721</v>
      </c>
      <c r="B75" s="995"/>
      <c r="C75" s="995"/>
      <c r="D75" s="995"/>
      <c r="E75" s="995"/>
      <c r="F75" s="995"/>
      <c r="G75" s="995"/>
      <c r="H75" s="995"/>
      <c r="I75" s="995"/>
      <c r="J75" s="995"/>
      <c r="K75" s="995"/>
    </row>
    <row r="76" spans="1:11" ht="8.25">
      <c r="A76" s="996" t="s">
        <v>722</v>
      </c>
      <c r="B76" s="996"/>
      <c r="C76" s="996"/>
      <c r="D76" s="996"/>
      <c r="E76" s="996"/>
      <c r="F76" s="996"/>
      <c r="G76" s="996"/>
      <c r="H76" s="996"/>
      <c r="I76" s="996"/>
      <c r="J76" s="996"/>
      <c r="K76" s="996"/>
    </row>
    <row r="77" spans="1:11" ht="12">
      <c r="A77" s="468"/>
      <c r="B77" s="469"/>
      <c r="C77" s="469"/>
      <c r="D77" s="469"/>
      <c r="E77" s="469"/>
      <c r="F77" s="469"/>
      <c r="G77" s="469"/>
      <c r="H77" s="469"/>
      <c r="I77" s="469"/>
      <c r="J77" s="469"/>
      <c r="K77" s="469"/>
    </row>
    <row r="78" spans="1:11" ht="8.25">
      <c r="A78" s="468"/>
      <c r="B78" s="470"/>
      <c r="C78" s="470"/>
      <c r="D78" s="470"/>
      <c r="E78" s="470"/>
      <c r="F78" s="470"/>
      <c r="G78" s="470"/>
      <c r="H78" s="470"/>
      <c r="I78" s="470"/>
      <c r="J78" s="470"/>
      <c r="K78" s="470"/>
    </row>
    <row r="82" ht="8.25">
      <c r="A82" s="471"/>
    </row>
  </sheetData>
  <sheetProtection/>
  <mergeCells count="24">
    <mergeCell ref="A75:K75"/>
    <mergeCell ref="A76:K76"/>
    <mergeCell ref="A33:K33"/>
    <mergeCell ref="A35:B35"/>
    <mergeCell ref="A50:K50"/>
    <mergeCell ref="A52:B52"/>
    <mergeCell ref="A67:K67"/>
    <mergeCell ref="A69:B69"/>
    <mergeCell ref="J6:J14"/>
    <mergeCell ref="G7:G14"/>
    <mergeCell ref="H7:H14"/>
    <mergeCell ref="I7:I14"/>
    <mergeCell ref="A16:K16"/>
    <mergeCell ref="A18:B18"/>
    <mergeCell ref="A1:K1"/>
    <mergeCell ref="A2:K2"/>
    <mergeCell ref="A4:C14"/>
    <mergeCell ref="D4:D14"/>
    <mergeCell ref="E4:E14"/>
    <mergeCell ref="F4:J4"/>
    <mergeCell ref="K4:K14"/>
    <mergeCell ref="F5:I5"/>
    <mergeCell ref="F6:F14"/>
    <mergeCell ref="G6:I6"/>
  </mergeCells>
  <printOptions/>
  <pageMargins left="0.5905511811023623" right="0.5118110236220472" top="0.8267716535433072" bottom="0.6299212598425197" header="0.4330708661417323" footer="0.3937007874015748"/>
  <pageSetup horizontalDpi="600" verticalDpi="600" orientation="portrait" paperSize="9" scale="86" r:id="rId1"/>
  <headerFooter alignWithMargins="0">
    <oddHeader>&amp;L&amp;"Arial,Kursiv"&amp;9 &amp;U 3 Entsorgung von Bauabfällen&amp;R&amp;"Arial,Kursiv"&amp;10 &amp;9&amp;UAbfallwirtschaft in Bayern 2016</oddHeader>
    <oddFooter xml:space="preserve">&amp;C&amp;"Arial,Standard"&amp;12 58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1">
      <selection activeCell="A68" sqref="A68"/>
    </sheetView>
  </sheetViews>
  <sheetFormatPr defaultColWidth="5.7109375" defaultRowHeight="12.75"/>
  <cols>
    <col min="1" max="1" width="3.421875" style="476" customWidth="1"/>
    <col min="2" max="2" width="39.00390625" style="476" customWidth="1"/>
    <col min="3" max="3" width="1.1484375" style="476" customWidth="1"/>
    <col min="4" max="5" width="16.57421875" style="476" customWidth="1"/>
    <col min="6" max="6" width="17.8515625" style="476" customWidth="1"/>
    <col min="7" max="7" width="15.57421875" style="476" customWidth="1"/>
    <col min="8" max="8" width="19.00390625" style="476" customWidth="1"/>
    <col min="9" max="9" width="1.1484375" style="476" customWidth="1"/>
    <col min="10" max="10" width="13.421875" style="476" customWidth="1"/>
    <col min="11" max="11" width="1.28515625" style="476" customWidth="1"/>
    <col min="12" max="12" width="1.8515625" style="476" customWidth="1"/>
    <col min="13" max="13" width="1.421875" style="476" customWidth="1"/>
    <col min="14" max="14" width="0.71875" style="476" customWidth="1"/>
    <col min="15" max="16" width="1.7109375" style="476" customWidth="1"/>
    <col min="17" max="17" width="11.57421875" style="476" customWidth="1"/>
    <col min="18" max="19" width="11.7109375" style="476" customWidth="1"/>
    <col min="20" max="16384" width="5.7109375" style="476" customWidth="1"/>
  </cols>
  <sheetData>
    <row r="1" spans="1:8" s="472" customFormat="1" ht="13.5">
      <c r="A1" s="998" t="s">
        <v>723</v>
      </c>
      <c r="B1" s="998"/>
      <c r="C1" s="998"/>
      <c r="D1" s="998"/>
      <c r="E1" s="998"/>
      <c r="F1" s="998"/>
      <c r="G1" s="998"/>
      <c r="H1" s="998"/>
    </row>
    <row r="2" spans="1:8" s="472" customFormat="1" ht="13.5">
      <c r="A2" s="998" t="s">
        <v>724</v>
      </c>
      <c r="B2" s="998"/>
      <c r="C2" s="998"/>
      <c r="D2" s="998"/>
      <c r="E2" s="998"/>
      <c r="F2" s="998"/>
      <c r="G2" s="998"/>
      <c r="H2" s="998"/>
    </row>
    <row r="3" spans="1:8" s="472" customFormat="1" ht="7.5" customHeight="1">
      <c r="A3" s="473"/>
      <c r="B3" s="473"/>
      <c r="C3" s="473"/>
      <c r="D3" s="473"/>
      <c r="E3" s="473"/>
      <c r="F3" s="473"/>
      <c r="G3" s="473"/>
      <c r="H3" s="474"/>
    </row>
    <row r="4" spans="1:8" ht="11.25" customHeight="1">
      <c r="A4" s="999" t="s">
        <v>725</v>
      </c>
      <c r="B4" s="1000"/>
      <c r="C4" s="1001"/>
      <c r="D4" s="1006" t="s">
        <v>701</v>
      </c>
      <c r="E4" s="1007"/>
      <c r="F4" s="1007"/>
      <c r="G4" s="1007"/>
      <c r="H4" s="475"/>
    </row>
    <row r="5" spans="1:10" ht="11.25" customHeight="1">
      <c r="A5" s="1002"/>
      <c r="B5" s="1002"/>
      <c r="C5" s="1003"/>
      <c r="D5" s="1008" t="s">
        <v>726</v>
      </c>
      <c r="E5" s="1010" t="s">
        <v>1</v>
      </c>
      <c r="F5" s="1011"/>
      <c r="G5" s="1011"/>
      <c r="H5" s="1011"/>
      <c r="J5" s="477"/>
    </row>
    <row r="6" spans="1:10" ht="11.25" customHeight="1">
      <c r="A6" s="1002"/>
      <c r="B6" s="1002"/>
      <c r="C6" s="1003"/>
      <c r="D6" s="1008"/>
      <c r="E6" s="1012" t="s">
        <v>720</v>
      </c>
      <c r="F6" s="1012" t="s">
        <v>717</v>
      </c>
      <c r="G6" s="1012" t="s">
        <v>727</v>
      </c>
      <c r="H6" s="1015" t="s">
        <v>728</v>
      </c>
      <c r="J6" s="477"/>
    </row>
    <row r="7" spans="1:10" ht="11.25" customHeight="1">
      <c r="A7" s="1002"/>
      <c r="B7" s="1002"/>
      <c r="C7" s="1003"/>
      <c r="D7" s="1008"/>
      <c r="E7" s="1013"/>
      <c r="F7" s="1013"/>
      <c r="G7" s="1013"/>
      <c r="H7" s="1008"/>
      <c r="J7" s="452"/>
    </row>
    <row r="8" spans="1:10" ht="11.25" customHeight="1">
      <c r="A8" s="1002"/>
      <c r="B8" s="1002"/>
      <c r="C8" s="1003"/>
      <c r="D8" s="1008"/>
      <c r="E8" s="1013"/>
      <c r="F8" s="1013"/>
      <c r="G8" s="1013"/>
      <c r="H8" s="1008"/>
      <c r="J8" s="477"/>
    </row>
    <row r="9" spans="1:8" ht="11.25" customHeight="1">
      <c r="A9" s="1002"/>
      <c r="B9" s="1002"/>
      <c r="C9" s="1003"/>
      <c r="D9" s="1009"/>
      <c r="E9" s="1014"/>
      <c r="F9" s="1014"/>
      <c r="G9" s="1014"/>
      <c r="H9" s="1009"/>
    </row>
    <row r="10" spans="1:8" ht="11.25" customHeight="1">
      <c r="A10" s="1004"/>
      <c r="B10" s="1004"/>
      <c r="C10" s="1005"/>
      <c r="D10" s="1006" t="s">
        <v>3</v>
      </c>
      <c r="E10" s="1016"/>
      <c r="F10" s="1016"/>
      <c r="G10" s="1016"/>
      <c r="H10" s="1016"/>
    </row>
    <row r="11" spans="1:11" ht="13.5" customHeight="1">
      <c r="A11" s="452"/>
      <c r="B11" s="478"/>
      <c r="C11" s="478"/>
      <c r="D11" s="478"/>
      <c r="E11" s="452"/>
      <c r="F11" s="452"/>
      <c r="G11" s="452"/>
      <c r="H11" s="452"/>
      <c r="K11" s="479"/>
    </row>
    <row r="12" spans="1:11" ht="15.75" customHeight="1">
      <c r="A12" s="1017" t="s">
        <v>729</v>
      </c>
      <c r="B12" s="1017"/>
      <c r="C12" s="1017"/>
      <c r="D12" s="1017"/>
      <c r="E12" s="1017"/>
      <c r="F12" s="1017"/>
      <c r="G12" s="1017"/>
      <c r="H12" s="1017"/>
      <c r="K12" s="480"/>
    </row>
    <row r="13" spans="1:9" ht="9.75" customHeight="1">
      <c r="A13" s="452"/>
      <c r="B13" s="478"/>
      <c r="C13" s="478"/>
      <c r="D13" s="481"/>
      <c r="E13" s="452"/>
      <c r="F13" s="452"/>
      <c r="G13" s="482"/>
      <c r="H13" s="452"/>
      <c r="I13" s="483">
        <v>0</v>
      </c>
    </row>
    <row r="14" spans="1:17" ht="9.75" customHeight="1">
      <c r="A14" s="1018" t="s">
        <v>9</v>
      </c>
      <c r="B14" s="1018"/>
      <c r="C14" s="484" t="s">
        <v>420</v>
      </c>
      <c r="D14" s="485">
        <v>3742446</v>
      </c>
      <c r="E14" s="486">
        <v>1683123</v>
      </c>
      <c r="F14" s="486">
        <v>1834987</v>
      </c>
      <c r="G14" s="486">
        <v>224118</v>
      </c>
      <c r="H14" s="486">
        <f>209+9</f>
        <v>218</v>
      </c>
      <c r="I14" s="487"/>
      <c r="M14" s="488"/>
      <c r="O14" s="488"/>
      <c r="P14" s="488"/>
      <c r="Q14" s="488"/>
    </row>
    <row r="15" spans="1:17" ht="9.75" customHeight="1">
      <c r="A15" s="489"/>
      <c r="B15" s="490"/>
      <c r="C15" s="491"/>
      <c r="D15" s="485"/>
      <c r="E15" s="457"/>
      <c r="F15" s="457"/>
      <c r="G15" s="457"/>
      <c r="H15" s="486"/>
      <c r="I15" s="483">
        <v>0</v>
      </c>
      <c r="J15" s="492"/>
      <c r="M15" s="493"/>
      <c r="O15" s="493"/>
      <c r="P15" s="493"/>
      <c r="Q15" s="486"/>
    </row>
    <row r="16" spans="1:17" ht="9.75" customHeight="1">
      <c r="A16" s="1018" t="s">
        <v>10</v>
      </c>
      <c r="B16" s="1018"/>
      <c r="C16" s="484" t="s">
        <v>420</v>
      </c>
      <c r="D16" s="485">
        <v>1327111</v>
      </c>
      <c r="E16" s="486">
        <v>955862</v>
      </c>
      <c r="F16" s="486">
        <v>251600</v>
      </c>
      <c r="G16" s="494" t="s">
        <v>566</v>
      </c>
      <c r="H16" s="494" t="s">
        <v>566</v>
      </c>
      <c r="I16" s="487"/>
      <c r="J16" s="492"/>
      <c r="M16" s="488"/>
      <c r="O16" s="488"/>
      <c r="P16" s="488"/>
      <c r="Q16" s="488"/>
    </row>
    <row r="17" spans="1:17" ht="9.75" customHeight="1">
      <c r="A17" s="489"/>
      <c r="B17" s="490"/>
      <c r="C17" s="491"/>
      <c r="D17" s="485"/>
      <c r="E17" s="457"/>
      <c r="F17" s="457"/>
      <c r="G17" s="457"/>
      <c r="H17" s="486"/>
      <c r="I17" s="425"/>
      <c r="J17" s="492"/>
      <c r="M17" s="493"/>
      <c r="O17" s="493"/>
      <c r="P17" s="493"/>
      <c r="Q17" s="486"/>
    </row>
    <row r="18" spans="1:17" ht="9.75" customHeight="1">
      <c r="A18" s="1018" t="s">
        <v>11</v>
      </c>
      <c r="B18" s="1018"/>
      <c r="C18" s="484" t="s">
        <v>420</v>
      </c>
      <c r="D18" s="485">
        <v>1082462</v>
      </c>
      <c r="E18" s="486">
        <f>833530+271</f>
        <v>833801</v>
      </c>
      <c r="F18" s="486">
        <v>234153</v>
      </c>
      <c r="G18" s="494" t="s">
        <v>566</v>
      </c>
      <c r="H18" s="494" t="s">
        <v>566</v>
      </c>
      <c r="I18" s="487"/>
      <c r="J18" s="492"/>
      <c r="L18" s="495"/>
      <c r="M18" s="488"/>
      <c r="O18" s="488"/>
      <c r="P18" s="488"/>
      <c r="Q18" s="425"/>
    </row>
    <row r="19" spans="1:17" ht="9.75" customHeight="1">
      <c r="A19" s="489"/>
      <c r="B19" s="490"/>
      <c r="C19" s="491"/>
      <c r="D19" s="485"/>
      <c r="E19" s="457"/>
      <c r="F19" s="457"/>
      <c r="G19" s="457"/>
      <c r="H19" s="486"/>
      <c r="I19" s="425"/>
      <c r="J19" s="492"/>
      <c r="M19" s="493"/>
      <c r="O19" s="493"/>
      <c r="P19" s="493"/>
      <c r="Q19" s="488"/>
    </row>
    <row r="20" spans="1:17" ht="9.75" customHeight="1">
      <c r="A20" s="1018" t="s">
        <v>12</v>
      </c>
      <c r="B20" s="1018"/>
      <c r="C20" s="484" t="s">
        <v>420</v>
      </c>
      <c r="D20" s="485">
        <v>292705</v>
      </c>
      <c r="E20" s="486">
        <v>259772</v>
      </c>
      <c r="F20" s="486">
        <v>25280</v>
      </c>
      <c r="G20" s="494" t="s">
        <v>566</v>
      </c>
      <c r="H20" s="494" t="s">
        <v>566</v>
      </c>
      <c r="I20" s="487"/>
      <c r="J20" s="492"/>
      <c r="M20" s="488"/>
      <c r="O20" s="488"/>
      <c r="P20" s="488"/>
      <c r="Q20" s="496"/>
    </row>
    <row r="21" spans="1:17" ht="9.75" customHeight="1">
      <c r="A21" s="489"/>
      <c r="B21" s="490"/>
      <c r="C21" s="491"/>
      <c r="D21" s="485"/>
      <c r="E21" s="457"/>
      <c r="F21" s="457"/>
      <c r="G21" s="457"/>
      <c r="H21" s="486"/>
      <c r="I21" s="486">
        <v>2705</v>
      </c>
      <c r="J21" s="492"/>
      <c r="M21" s="493"/>
      <c r="O21" s="493"/>
      <c r="P21" s="493"/>
      <c r="Q21" s="486"/>
    </row>
    <row r="22" spans="1:17" ht="9.75" customHeight="1">
      <c r="A22" s="1018" t="s">
        <v>13</v>
      </c>
      <c r="B22" s="1018"/>
      <c r="C22" s="484" t="s">
        <v>420</v>
      </c>
      <c r="D22" s="485">
        <v>1234819</v>
      </c>
      <c r="E22" s="486">
        <v>673678</v>
      </c>
      <c r="F22" s="486">
        <v>232516</v>
      </c>
      <c r="G22" s="486">
        <v>325805</v>
      </c>
      <c r="H22" s="486">
        <f>7+20+2794</f>
        <v>2821</v>
      </c>
      <c r="I22" s="487"/>
      <c r="J22" s="492"/>
      <c r="M22" s="488"/>
      <c r="O22" s="488"/>
      <c r="P22" s="488"/>
      <c r="Q22" s="488"/>
    </row>
    <row r="23" spans="1:17" ht="9.75" customHeight="1">
      <c r="A23" s="489"/>
      <c r="B23" s="490"/>
      <c r="C23" s="491"/>
      <c r="D23" s="485"/>
      <c r="E23" s="457"/>
      <c r="F23" s="457"/>
      <c r="G23" s="457"/>
      <c r="H23" s="486"/>
      <c r="I23" s="425"/>
      <c r="J23" s="492"/>
      <c r="M23" s="493"/>
      <c r="O23" s="493"/>
      <c r="P23" s="493"/>
      <c r="Q23" s="486"/>
    </row>
    <row r="24" spans="1:17" ht="9.75" customHeight="1">
      <c r="A24" s="1018" t="s">
        <v>14</v>
      </c>
      <c r="B24" s="1018"/>
      <c r="C24" s="484" t="s">
        <v>420</v>
      </c>
      <c r="D24" s="485">
        <v>1424655</v>
      </c>
      <c r="E24" s="486">
        <v>760570</v>
      </c>
      <c r="F24" s="486">
        <v>343880</v>
      </c>
      <c r="G24" s="494" t="s">
        <v>566</v>
      </c>
      <c r="H24" s="494" t="s">
        <v>566</v>
      </c>
      <c r="I24" s="487"/>
      <c r="J24" s="492"/>
      <c r="M24" s="488"/>
      <c r="O24" s="488"/>
      <c r="P24" s="488"/>
      <c r="Q24" s="425"/>
    </row>
    <row r="25" spans="1:17" ht="9.75" customHeight="1">
      <c r="A25" s="489"/>
      <c r="B25" s="490"/>
      <c r="C25" s="491"/>
      <c r="D25" s="485"/>
      <c r="E25" s="457"/>
      <c r="F25" s="457"/>
      <c r="G25" s="457"/>
      <c r="H25" s="486"/>
      <c r="I25" s="483">
        <v>0</v>
      </c>
      <c r="J25" s="492"/>
      <c r="M25" s="493"/>
      <c r="O25" s="493"/>
      <c r="P25" s="493"/>
      <c r="Q25" s="486"/>
    </row>
    <row r="26" spans="1:17" ht="9.75" customHeight="1">
      <c r="A26" s="1018" t="s">
        <v>15</v>
      </c>
      <c r="B26" s="1018"/>
      <c r="C26" s="484" t="s">
        <v>420</v>
      </c>
      <c r="D26" s="485">
        <v>1977189</v>
      </c>
      <c r="E26" s="486">
        <v>1211197</v>
      </c>
      <c r="F26" s="486">
        <v>584738</v>
      </c>
      <c r="G26" s="494" t="s">
        <v>566</v>
      </c>
      <c r="H26" s="494" t="s">
        <v>566</v>
      </c>
      <c r="I26" s="497"/>
      <c r="J26" s="498"/>
      <c r="K26" s="498"/>
      <c r="L26" s="498"/>
      <c r="M26" s="499"/>
      <c r="O26" s="488"/>
      <c r="P26" s="488"/>
      <c r="Q26" s="425"/>
    </row>
    <row r="27" spans="1:17" ht="9.75" customHeight="1">
      <c r="A27" s="489"/>
      <c r="B27" s="490"/>
      <c r="C27" s="491"/>
      <c r="D27" s="485"/>
      <c r="E27" s="421"/>
      <c r="F27" s="421"/>
      <c r="G27" s="421"/>
      <c r="H27" s="486"/>
      <c r="I27" s="436">
        <v>8999</v>
      </c>
      <c r="J27" s="492"/>
      <c r="M27" s="500"/>
      <c r="O27" s="500"/>
      <c r="P27" s="500"/>
      <c r="Q27" s="486"/>
    </row>
    <row r="28" spans="1:17" ht="9.75" customHeight="1">
      <c r="A28" s="1019" t="s">
        <v>16</v>
      </c>
      <c r="B28" s="1019"/>
      <c r="C28" s="501"/>
      <c r="D28" s="502">
        <v>11081387</v>
      </c>
      <c r="E28" s="436">
        <f>6377731+271</f>
        <v>6378002</v>
      </c>
      <c r="F28" s="436">
        <v>3507153</v>
      </c>
      <c r="G28" s="436">
        <v>1181139</v>
      </c>
      <c r="H28" s="436">
        <f>5238+257+9598</f>
        <v>15093</v>
      </c>
      <c r="J28" s="492"/>
      <c r="M28" s="503"/>
      <c r="O28" s="503"/>
      <c r="P28" s="503"/>
      <c r="Q28" s="503"/>
    </row>
    <row r="29" spans="1:18" ht="14.25" customHeight="1">
      <c r="A29" s="504"/>
      <c r="B29" s="504"/>
      <c r="C29" s="504"/>
      <c r="D29" s="505"/>
      <c r="E29" s="505"/>
      <c r="F29" s="505"/>
      <c r="G29" s="505"/>
      <c r="H29" s="506"/>
      <c r="R29" s="507"/>
    </row>
    <row r="30" spans="1:8" ht="23.25" customHeight="1">
      <c r="A30" s="1020" t="s">
        <v>730</v>
      </c>
      <c r="B30" s="1020"/>
      <c r="C30" s="1020"/>
      <c r="D30" s="1020"/>
      <c r="E30" s="1020"/>
      <c r="F30" s="1020"/>
      <c r="G30" s="1020"/>
      <c r="H30" s="1020"/>
    </row>
    <row r="31" spans="1:9" ht="11.25" customHeight="1">
      <c r="A31" s="508"/>
      <c r="B31" s="508"/>
      <c r="C31" s="508"/>
      <c r="D31" s="508"/>
      <c r="E31" s="508"/>
      <c r="F31" s="508"/>
      <c r="G31" s="508"/>
      <c r="H31" s="508"/>
      <c r="I31" s="425"/>
    </row>
    <row r="32" spans="1:9" ht="9.75" customHeight="1">
      <c r="A32" s="1018" t="s">
        <v>9</v>
      </c>
      <c r="B32" s="1018"/>
      <c r="C32" s="484" t="s">
        <v>420</v>
      </c>
      <c r="D32" s="485">
        <v>1099075</v>
      </c>
      <c r="E32" s="425" t="s">
        <v>292</v>
      </c>
      <c r="F32" s="425">
        <v>947319</v>
      </c>
      <c r="G32" s="425" t="s">
        <v>292</v>
      </c>
      <c r="H32" s="425" t="s">
        <v>292</v>
      </c>
      <c r="I32" s="509"/>
    </row>
    <row r="33" spans="1:9" ht="9.75" customHeight="1">
      <c r="A33" s="489"/>
      <c r="B33" s="510"/>
      <c r="C33" s="511"/>
      <c r="D33" s="485"/>
      <c r="E33" s="425"/>
      <c r="F33" s="425"/>
      <c r="G33" s="425"/>
      <c r="H33" s="425"/>
      <c r="I33" s="425"/>
    </row>
    <row r="34" spans="1:9" ht="9.75" customHeight="1">
      <c r="A34" s="1018" t="s">
        <v>10</v>
      </c>
      <c r="B34" s="1018"/>
      <c r="C34" s="484" t="s">
        <v>420</v>
      </c>
      <c r="D34" s="485">
        <v>483857</v>
      </c>
      <c r="E34" s="425" t="s">
        <v>292</v>
      </c>
      <c r="F34" s="425">
        <v>414338</v>
      </c>
      <c r="G34" s="425" t="s">
        <v>292</v>
      </c>
      <c r="H34" s="425" t="s">
        <v>292</v>
      </c>
      <c r="I34" s="509"/>
    </row>
    <row r="35" spans="1:9" ht="9.75" customHeight="1">
      <c r="A35" s="489"/>
      <c r="B35" s="510"/>
      <c r="C35" s="511"/>
      <c r="D35" s="485"/>
      <c r="E35" s="425"/>
      <c r="F35" s="425"/>
      <c r="G35" s="425"/>
      <c r="H35" s="425"/>
      <c r="I35" s="425"/>
    </row>
    <row r="36" spans="1:9" ht="9.75" customHeight="1">
      <c r="A36" s="1018" t="s">
        <v>11</v>
      </c>
      <c r="B36" s="1018"/>
      <c r="C36" s="484" t="s">
        <v>420</v>
      </c>
      <c r="D36" s="485">
        <v>682989</v>
      </c>
      <c r="E36" s="425" t="s">
        <v>292</v>
      </c>
      <c r="F36" s="425">
        <v>570889</v>
      </c>
      <c r="G36" s="425" t="s">
        <v>292</v>
      </c>
      <c r="H36" s="425" t="s">
        <v>292</v>
      </c>
      <c r="I36" s="509"/>
    </row>
    <row r="37" spans="1:9" ht="9.75" customHeight="1">
      <c r="A37" s="489"/>
      <c r="B37" s="510"/>
      <c r="C37" s="511"/>
      <c r="D37" s="485"/>
      <c r="E37" s="425"/>
      <c r="F37" s="425"/>
      <c r="G37" s="425"/>
      <c r="H37" s="425"/>
      <c r="I37" s="425"/>
    </row>
    <row r="38" spans="1:9" ht="9.75" customHeight="1">
      <c r="A38" s="1018" t="s">
        <v>12</v>
      </c>
      <c r="B38" s="1018"/>
      <c r="C38" s="484" t="s">
        <v>420</v>
      </c>
      <c r="D38" s="485">
        <v>263208</v>
      </c>
      <c r="E38" s="425" t="s">
        <v>292</v>
      </c>
      <c r="F38" s="425">
        <v>139027</v>
      </c>
      <c r="G38" s="425" t="s">
        <v>292</v>
      </c>
      <c r="H38" s="425" t="s">
        <v>292</v>
      </c>
      <c r="I38" s="509"/>
    </row>
    <row r="39" spans="1:9" ht="9.75" customHeight="1">
      <c r="A39" s="489"/>
      <c r="B39" s="490"/>
      <c r="C39" s="491"/>
      <c r="D39" s="485"/>
      <c r="E39" s="425"/>
      <c r="F39" s="425"/>
      <c r="G39" s="425"/>
      <c r="H39" s="425"/>
      <c r="I39" s="425"/>
    </row>
    <row r="40" spans="1:9" ht="9.75" customHeight="1">
      <c r="A40" s="1018" t="s">
        <v>13</v>
      </c>
      <c r="B40" s="1018"/>
      <c r="C40" s="484" t="s">
        <v>420</v>
      </c>
      <c r="D40" s="485">
        <v>391901</v>
      </c>
      <c r="E40" s="425" t="s">
        <v>292</v>
      </c>
      <c r="F40" s="425">
        <v>391901</v>
      </c>
      <c r="G40" s="425" t="s">
        <v>292</v>
      </c>
      <c r="H40" s="425" t="s">
        <v>292</v>
      </c>
      <c r="I40" s="509"/>
    </row>
    <row r="41" spans="1:9" ht="9.75" customHeight="1">
      <c r="A41" s="489"/>
      <c r="B41" s="510"/>
      <c r="C41" s="511"/>
      <c r="D41" s="485"/>
      <c r="E41" s="425"/>
      <c r="F41" s="425"/>
      <c r="G41" s="425"/>
      <c r="H41" s="425"/>
      <c r="I41" s="425"/>
    </row>
    <row r="42" spans="1:9" ht="9.75" customHeight="1">
      <c r="A42" s="1018" t="s">
        <v>14</v>
      </c>
      <c r="B42" s="1018"/>
      <c r="C42" s="484" t="s">
        <v>420</v>
      </c>
      <c r="D42" s="485">
        <v>559161</v>
      </c>
      <c r="E42" s="425" t="s">
        <v>292</v>
      </c>
      <c r="F42" s="425">
        <v>379069</v>
      </c>
      <c r="G42" s="425" t="s">
        <v>292</v>
      </c>
      <c r="H42" s="425" t="s">
        <v>292</v>
      </c>
      <c r="I42" s="509"/>
    </row>
    <row r="43" spans="1:9" ht="9.75" customHeight="1">
      <c r="A43" s="489"/>
      <c r="B43" s="510"/>
      <c r="C43" s="511"/>
      <c r="D43" s="485"/>
      <c r="E43" s="425"/>
      <c r="F43" s="425"/>
      <c r="G43" s="425"/>
      <c r="H43" s="425"/>
      <c r="I43" s="425"/>
    </row>
    <row r="44" spans="1:9" ht="9.75" customHeight="1">
      <c r="A44" s="1018" t="s">
        <v>15</v>
      </c>
      <c r="B44" s="1018"/>
      <c r="C44" s="484" t="s">
        <v>420</v>
      </c>
      <c r="D44" s="485">
        <v>441577</v>
      </c>
      <c r="E44" s="425" t="s">
        <v>292</v>
      </c>
      <c r="F44" s="425">
        <v>308154</v>
      </c>
      <c r="G44" s="425" t="s">
        <v>292</v>
      </c>
      <c r="H44" s="425" t="s">
        <v>292</v>
      </c>
      <c r="I44" s="509"/>
    </row>
    <row r="45" spans="1:9" ht="9.75" customHeight="1">
      <c r="A45" s="489"/>
      <c r="B45" s="510"/>
      <c r="C45" s="511"/>
      <c r="D45" s="485"/>
      <c r="E45" s="425"/>
      <c r="F45" s="425"/>
      <c r="G45" s="425"/>
      <c r="H45" s="425"/>
      <c r="I45" s="425"/>
    </row>
    <row r="46" spans="1:8" ht="9.75" customHeight="1">
      <c r="A46" s="1019" t="s">
        <v>16</v>
      </c>
      <c r="B46" s="1019"/>
      <c r="C46" s="501"/>
      <c r="D46" s="502">
        <v>3921767</v>
      </c>
      <c r="E46" s="425" t="s">
        <v>292</v>
      </c>
      <c r="F46" s="512">
        <v>3150698</v>
      </c>
      <c r="G46" s="425" t="s">
        <v>292</v>
      </c>
      <c r="H46" s="425" t="s">
        <v>292</v>
      </c>
    </row>
    <row r="47" spans="1:8" ht="14.25" customHeight="1">
      <c r="A47" s="452"/>
      <c r="B47" s="452"/>
      <c r="C47" s="452"/>
      <c r="D47" s="513"/>
      <c r="E47" s="452"/>
      <c r="F47" s="452"/>
      <c r="G47" s="452"/>
      <c r="H47" s="452"/>
    </row>
    <row r="48" spans="1:8" ht="21.75" customHeight="1">
      <c r="A48" s="1017" t="s">
        <v>731</v>
      </c>
      <c r="B48" s="1017"/>
      <c r="C48" s="1017"/>
      <c r="D48" s="1017"/>
      <c r="E48" s="1017"/>
      <c r="F48" s="1017"/>
      <c r="G48" s="1017"/>
      <c r="H48" s="1017"/>
    </row>
    <row r="49" spans="1:9" ht="11.25" customHeight="1">
      <c r="A49" s="452"/>
      <c r="B49" s="452"/>
      <c r="C49" s="452"/>
      <c r="D49" s="452"/>
      <c r="E49" s="452"/>
      <c r="F49" s="452"/>
      <c r="G49" s="452"/>
      <c r="H49" s="452"/>
      <c r="I49" s="483">
        <v>0</v>
      </c>
    </row>
    <row r="50" spans="1:13" ht="9.75" customHeight="1">
      <c r="A50" s="1021" t="s">
        <v>9</v>
      </c>
      <c r="B50" s="1021"/>
      <c r="C50" s="514" t="s">
        <v>420</v>
      </c>
      <c r="D50" s="486">
        <v>12585959</v>
      </c>
      <c r="E50" s="486">
        <f>1538417+182</f>
        <v>1538599</v>
      </c>
      <c r="F50" s="486">
        <v>9801</v>
      </c>
      <c r="G50" s="486">
        <v>11035609</v>
      </c>
      <c r="H50" s="486">
        <f>1+3+1947</f>
        <v>1951</v>
      </c>
      <c r="I50" s="486"/>
      <c r="K50" s="515"/>
      <c r="L50" s="516"/>
      <c r="M50" s="517"/>
    </row>
    <row r="51" spans="1:13" ht="9.75" customHeight="1">
      <c r="A51" s="518"/>
      <c r="B51" s="519"/>
      <c r="C51" s="520"/>
      <c r="D51" s="486"/>
      <c r="E51" s="486"/>
      <c r="F51" s="486"/>
      <c r="G51" s="486"/>
      <c r="H51" s="483"/>
      <c r="I51" s="483">
        <v>0</v>
      </c>
      <c r="K51" s="516"/>
      <c r="L51" s="516"/>
      <c r="M51" s="521"/>
    </row>
    <row r="52" spans="1:13" ht="9.75" customHeight="1">
      <c r="A52" s="1021" t="s">
        <v>10</v>
      </c>
      <c r="B52" s="1021"/>
      <c r="C52" s="514" t="s">
        <v>420</v>
      </c>
      <c r="D52" s="486">
        <v>3545021</v>
      </c>
      <c r="E52" s="494" t="s">
        <v>566</v>
      </c>
      <c r="F52" s="494" t="s">
        <v>566</v>
      </c>
      <c r="G52" s="486">
        <v>3111747</v>
      </c>
      <c r="H52" s="425" t="s">
        <v>292</v>
      </c>
      <c r="I52" s="486"/>
      <c r="J52" s="522"/>
      <c r="K52" s="523"/>
      <c r="L52" s="516"/>
      <c r="M52" s="524"/>
    </row>
    <row r="53" spans="1:13" ht="9.75" customHeight="1">
      <c r="A53" s="518"/>
      <c r="B53" s="519"/>
      <c r="C53" s="520"/>
      <c r="D53" s="486"/>
      <c r="E53" s="486"/>
      <c r="F53" s="486"/>
      <c r="G53" s="486"/>
      <c r="H53" s="425"/>
      <c r="I53" s="486"/>
      <c r="J53" s="516"/>
      <c r="K53" s="516"/>
      <c r="L53" s="516"/>
      <c r="M53" s="521"/>
    </row>
    <row r="54" spans="1:13" ht="9.75" customHeight="1">
      <c r="A54" s="1021" t="s">
        <v>11</v>
      </c>
      <c r="B54" s="1021"/>
      <c r="C54" s="514" t="s">
        <v>420</v>
      </c>
      <c r="D54" s="486">
        <v>1695997</v>
      </c>
      <c r="E54" s="494" t="s">
        <v>566</v>
      </c>
      <c r="F54" s="494" t="s">
        <v>566</v>
      </c>
      <c r="G54" s="486">
        <v>1603222</v>
      </c>
      <c r="H54" s="425" t="s">
        <v>292</v>
      </c>
      <c r="I54" s="486"/>
      <c r="J54" s="525"/>
      <c r="K54" s="524"/>
      <c r="L54" s="516"/>
      <c r="M54" s="523"/>
    </row>
    <row r="55" spans="1:13" ht="9.75" customHeight="1">
      <c r="A55" s="518"/>
      <c r="B55" s="519"/>
      <c r="C55" s="520"/>
      <c r="D55" s="486"/>
      <c r="E55" s="486"/>
      <c r="F55" s="486"/>
      <c r="G55" s="486"/>
      <c r="H55" s="425"/>
      <c r="I55" s="486"/>
      <c r="J55" s="516"/>
      <c r="K55" s="516"/>
      <c r="L55" s="516"/>
      <c r="M55" s="521"/>
    </row>
    <row r="56" spans="1:13" ht="9.75" customHeight="1">
      <c r="A56" s="1021" t="s">
        <v>12</v>
      </c>
      <c r="B56" s="1021"/>
      <c r="C56" s="514" t="s">
        <v>420</v>
      </c>
      <c r="D56" s="486">
        <v>1660266</v>
      </c>
      <c r="E56" s="486">
        <v>160359</v>
      </c>
      <c r="F56" s="425" t="s">
        <v>292</v>
      </c>
      <c r="G56" s="486">
        <v>1499907</v>
      </c>
      <c r="H56" s="425" t="s">
        <v>292</v>
      </c>
      <c r="I56" s="486"/>
      <c r="J56" s="526"/>
      <c r="K56" s="523"/>
      <c r="L56" s="516"/>
      <c r="M56" s="517"/>
    </row>
    <row r="57" spans="1:13" ht="9.75" customHeight="1">
      <c r="A57" s="518"/>
      <c r="B57" s="519"/>
      <c r="C57" s="520"/>
      <c r="D57" s="486"/>
      <c r="E57" s="486"/>
      <c r="F57" s="486"/>
      <c r="G57" s="486"/>
      <c r="H57" s="425"/>
      <c r="I57" s="486"/>
      <c r="J57" s="516"/>
      <c r="K57" s="527"/>
      <c r="L57" s="516"/>
      <c r="M57" s="521"/>
    </row>
    <row r="58" spans="1:13" ht="9.75" customHeight="1">
      <c r="A58" s="1021" t="s">
        <v>13</v>
      </c>
      <c r="B58" s="1021"/>
      <c r="C58" s="514" t="s">
        <v>420</v>
      </c>
      <c r="D58" s="486">
        <v>948740</v>
      </c>
      <c r="E58" s="494" t="s">
        <v>566</v>
      </c>
      <c r="F58" s="425" t="s">
        <v>292</v>
      </c>
      <c r="G58" s="494" t="s">
        <v>566</v>
      </c>
      <c r="H58" s="425" t="s">
        <v>292</v>
      </c>
      <c r="I58" s="486"/>
      <c r="K58" s="523"/>
      <c r="L58" s="516"/>
      <c r="M58" s="523"/>
    </row>
    <row r="59" spans="1:13" ht="9.75" customHeight="1">
      <c r="A59" s="518"/>
      <c r="B59" s="519"/>
      <c r="C59" s="520"/>
      <c r="D59" s="486"/>
      <c r="E59" s="486"/>
      <c r="F59" s="486"/>
      <c r="G59" s="486"/>
      <c r="H59" s="425"/>
      <c r="I59" s="486"/>
      <c r="J59" s="516"/>
      <c r="K59" s="527"/>
      <c r="L59" s="516"/>
      <c r="M59" s="521"/>
    </row>
    <row r="60" spans="1:13" ht="9.75" customHeight="1">
      <c r="A60" s="1021" t="s">
        <v>14</v>
      </c>
      <c r="B60" s="1021"/>
      <c r="C60" s="514" t="s">
        <v>420</v>
      </c>
      <c r="D60" s="486">
        <v>1688301</v>
      </c>
      <c r="E60" s="486">
        <f>55623+113</f>
        <v>55736</v>
      </c>
      <c r="F60" s="425" t="s">
        <v>292</v>
      </c>
      <c r="G60" s="486">
        <v>1632565</v>
      </c>
      <c r="H60" s="425" t="s">
        <v>292</v>
      </c>
      <c r="I60" s="486"/>
      <c r="J60" s="516"/>
      <c r="K60" s="523"/>
      <c r="L60" s="516"/>
      <c r="M60" s="523"/>
    </row>
    <row r="61" spans="1:13" ht="9.75" customHeight="1">
      <c r="A61" s="518"/>
      <c r="B61" s="519"/>
      <c r="C61" s="520"/>
      <c r="D61" s="486"/>
      <c r="E61" s="486"/>
      <c r="F61" s="486"/>
      <c r="G61" s="486"/>
      <c r="H61" s="425"/>
      <c r="I61" s="486"/>
      <c r="J61" s="516"/>
      <c r="K61" s="516"/>
      <c r="L61" s="516"/>
      <c r="M61" s="521"/>
    </row>
    <row r="62" spans="1:13" ht="9.75" customHeight="1">
      <c r="A62" s="1021" t="s">
        <v>15</v>
      </c>
      <c r="B62" s="1021"/>
      <c r="C62" s="514" t="s">
        <v>420</v>
      </c>
      <c r="D62" s="486">
        <v>4851063</v>
      </c>
      <c r="E62" s="486">
        <v>113908</v>
      </c>
      <c r="F62" s="494" t="s">
        <v>566</v>
      </c>
      <c r="G62" s="494" t="s">
        <v>566</v>
      </c>
      <c r="H62" s="425" t="s">
        <v>292</v>
      </c>
      <c r="I62" s="421"/>
      <c r="J62" s="524"/>
      <c r="K62" s="524"/>
      <c r="L62" s="516"/>
      <c r="M62" s="523"/>
    </row>
    <row r="63" spans="1:13" ht="9.75" customHeight="1">
      <c r="A63" s="518"/>
      <c r="B63" s="519"/>
      <c r="C63" s="520"/>
      <c r="D63" s="457"/>
      <c r="E63" s="486"/>
      <c r="F63" s="486"/>
      <c r="G63" s="486"/>
      <c r="H63" s="486"/>
      <c r="I63" s="436">
        <v>392</v>
      </c>
      <c r="J63" s="516"/>
      <c r="K63" s="516"/>
      <c r="L63" s="516"/>
      <c r="M63" s="521"/>
    </row>
    <row r="64" spans="1:13" ht="9.75" customHeight="1">
      <c r="A64" s="1022" t="s">
        <v>16</v>
      </c>
      <c r="B64" s="1022"/>
      <c r="C64" s="529"/>
      <c r="D64" s="502">
        <v>26975346</v>
      </c>
      <c r="E64" s="436">
        <f>2398450+13895</f>
        <v>2412345</v>
      </c>
      <c r="F64" s="436">
        <v>25715</v>
      </c>
      <c r="G64" s="436">
        <v>24535336</v>
      </c>
      <c r="H64" s="436">
        <f>1+2+1948</f>
        <v>1951</v>
      </c>
      <c r="J64" s="530"/>
      <c r="K64" s="530"/>
      <c r="L64" s="530"/>
      <c r="M64" s="531"/>
    </row>
    <row r="65" spans="1:10" ht="18" customHeight="1">
      <c r="A65" s="452" t="s">
        <v>7</v>
      </c>
      <c r="B65" s="452"/>
      <c r="C65" s="452"/>
      <c r="D65" s="457"/>
      <c r="E65" s="457"/>
      <c r="F65" s="457"/>
      <c r="G65" s="457"/>
      <c r="H65" s="452"/>
      <c r="J65" s="532"/>
    </row>
    <row r="66" spans="1:10" ht="15" customHeight="1">
      <c r="A66" s="1023" t="s">
        <v>732</v>
      </c>
      <c r="B66" s="1024"/>
      <c r="C66" s="1024"/>
      <c r="D66" s="1024"/>
      <c r="E66" s="1024"/>
      <c r="F66" s="1024"/>
      <c r="G66" s="1024"/>
      <c r="H66" s="1024"/>
      <c r="J66" s="533"/>
    </row>
    <row r="67" spans="1:8" ht="11.25" customHeight="1">
      <c r="A67" s="1024"/>
      <c r="B67" s="1024"/>
      <c r="C67" s="1024"/>
      <c r="D67" s="1024"/>
      <c r="E67" s="1024"/>
      <c r="F67" s="1024"/>
      <c r="G67" s="1024"/>
      <c r="H67" s="1024"/>
    </row>
    <row r="68" spans="1:9" ht="11.25" customHeight="1">
      <c r="A68" s="452"/>
      <c r="B68" s="452"/>
      <c r="C68" s="452"/>
      <c r="D68" s="534"/>
      <c r="E68" s="534"/>
      <c r="F68" s="534"/>
      <c r="G68" s="534"/>
      <c r="I68" s="535"/>
    </row>
    <row r="69" spans="1:10" ht="11.25" customHeight="1">
      <c r="A69" s="452"/>
      <c r="B69" s="452"/>
      <c r="C69" s="452"/>
      <c r="D69" s="534"/>
      <c r="E69" s="534"/>
      <c r="F69" s="536"/>
      <c r="G69" s="535"/>
      <c r="H69" s="535"/>
      <c r="J69" s="535"/>
    </row>
    <row r="70" spans="1:7" ht="11.25" customHeight="1">
      <c r="A70" s="537"/>
      <c r="B70" s="452"/>
      <c r="C70" s="452"/>
      <c r="D70" s="534"/>
      <c r="E70" s="534"/>
      <c r="F70" s="534"/>
      <c r="G70" s="534"/>
    </row>
    <row r="71" ht="11.25" customHeight="1">
      <c r="I71" s="534"/>
    </row>
    <row r="72" spans="5:9" ht="11.25" customHeight="1">
      <c r="E72" s="534"/>
      <c r="F72" s="534"/>
      <c r="G72" s="534"/>
      <c r="I72" s="534"/>
    </row>
    <row r="73" spans="5:9" ht="12" customHeight="1">
      <c r="E73" s="534"/>
      <c r="F73" s="536"/>
      <c r="G73" s="535"/>
      <c r="H73" s="535"/>
      <c r="I73" s="534"/>
    </row>
    <row r="74" spans="5:7" ht="12" customHeight="1">
      <c r="E74" s="534"/>
      <c r="F74" s="534"/>
      <c r="G74" s="534"/>
    </row>
    <row r="75" ht="12" customHeight="1">
      <c r="I75" s="534"/>
    </row>
    <row r="76" spans="5:9" ht="12" customHeight="1">
      <c r="E76" s="534"/>
      <c r="F76" s="534"/>
      <c r="G76" s="534"/>
      <c r="I76" s="534"/>
    </row>
    <row r="77" spans="5:9" ht="18">
      <c r="E77" s="534"/>
      <c r="F77" s="536"/>
      <c r="G77" s="535"/>
      <c r="H77" s="535"/>
      <c r="I77" s="534"/>
    </row>
    <row r="78" spans="5:7" ht="12">
      <c r="E78" s="534"/>
      <c r="F78" s="534"/>
      <c r="G78" s="534"/>
    </row>
  </sheetData>
  <sheetProtection/>
  <mergeCells count="39">
    <mergeCell ref="A58:B58"/>
    <mergeCell ref="A60:B60"/>
    <mergeCell ref="A62:B62"/>
    <mergeCell ref="A64:B64"/>
    <mergeCell ref="A66:H67"/>
    <mergeCell ref="A46:B46"/>
    <mergeCell ref="A48:H48"/>
    <mergeCell ref="A50:B50"/>
    <mergeCell ref="A52:B52"/>
    <mergeCell ref="A54:B54"/>
    <mergeCell ref="A56:B56"/>
    <mergeCell ref="A34:B34"/>
    <mergeCell ref="A36:B36"/>
    <mergeCell ref="A38:B38"/>
    <mergeCell ref="A40:B40"/>
    <mergeCell ref="A42:B42"/>
    <mergeCell ref="A44:B44"/>
    <mergeCell ref="A22:B22"/>
    <mergeCell ref="A24:B24"/>
    <mergeCell ref="A26:B26"/>
    <mergeCell ref="A28:B28"/>
    <mergeCell ref="A30:H30"/>
    <mergeCell ref="A32:B32"/>
    <mergeCell ref="D10:H10"/>
    <mergeCell ref="A12:H12"/>
    <mergeCell ref="A14:B14"/>
    <mergeCell ref="A16:B16"/>
    <mergeCell ref="A18:B18"/>
    <mergeCell ref="A20:B20"/>
    <mergeCell ref="A1:H1"/>
    <mergeCell ref="A2:H2"/>
    <mergeCell ref="A4:C10"/>
    <mergeCell ref="D4:G4"/>
    <mergeCell ref="D5:D9"/>
    <mergeCell ref="E5:H5"/>
    <mergeCell ref="E6:E9"/>
    <mergeCell ref="F6:F9"/>
    <mergeCell ref="G6:G9"/>
    <mergeCell ref="H6:H9"/>
  </mergeCells>
  <printOptions/>
  <pageMargins left="0.3937007874015748" right="0.3937007874015748" top="0.984251968503937" bottom="0.7480314960629921" header="0.5118110236220472" footer="0.5118110236220472"/>
  <pageSetup horizontalDpi="600" verticalDpi="600" orientation="portrait" paperSize="9" scale="85" r:id="rId2"/>
  <headerFooter alignWithMargins="0">
    <oddHeader>&amp;L&amp;"Arial,Kursiv"&amp;9 &amp;U3 Entsorgung von Bauabfällen&amp;R&amp;"Arial,Kursiv"&amp;9 &amp;U Abfallwirtschaft in Bayern 2016</oddHeader>
    <oddFooter xml:space="preserve">&amp;C&amp;"Arial,Standard"&amp;12 59 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03"/>
  <sheetViews>
    <sheetView workbookViewId="0" topLeftCell="A1">
      <selection activeCell="A68" sqref="A68"/>
    </sheetView>
  </sheetViews>
  <sheetFormatPr defaultColWidth="11.421875" defaultRowHeight="12.75"/>
  <cols>
    <col min="1" max="1" width="7.28125" style="541" customWidth="1"/>
    <col min="2" max="2" width="27.140625" style="541" customWidth="1"/>
    <col min="3" max="3" width="1.421875" style="541" customWidth="1"/>
    <col min="4" max="4" width="12.28125" style="541" customWidth="1"/>
    <col min="5" max="5" width="11.00390625" style="541" customWidth="1"/>
    <col min="6" max="6" width="14.7109375" style="541" customWidth="1"/>
    <col min="7" max="7" width="16.421875" style="541" customWidth="1"/>
    <col min="8" max="8" width="15.421875" style="541" customWidth="1"/>
    <col min="9" max="9" width="12.140625" style="541" customWidth="1"/>
    <col min="10" max="10" width="15.28125" style="541" customWidth="1"/>
    <col min="11" max="11" width="9.28125" style="541" bestFit="1" customWidth="1"/>
    <col min="12" max="12" width="10.28125" style="541" bestFit="1" customWidth="1"/>
    <col min="13" max="13" width="10.7109375" style="541" customWidth="1"/>
    <col min="14" max="16384" width="11.421875" style="541" customWidth="1"/>
  </cols>
  <sheetData>
    <row r="1" spans="1:9" s="539" customFormat="1" ht="12" customHeight="1">
      <c r="A1" s="1025" t="s">
        <v>733</v>
      </c>
      <c r="B1" s="1025"/>
      <c r="C1" s="1025"/>
      <c r="D1" s="1025"/>
      <c r="E1" s="1025"/>
      <c r="F1" s="1025"/>
      <c r="G1" s="1025"/>
      <c r="H1" s="1025"/>
      <c r="I1" s="1025"/>
    </row>
    <row r="2" spans="1:9" s="539" customFormat="1" ht="12" customHeight="1">
      <c r="A2" s="1025" t="s">
        <v>734</v>
      </c>
      <c r="B2" s="1025"/>
      <c r="C2" s="1025"/>
      <c r="D2" s="1025"/>
      <c r="E2" s="1025"/>
      <c r="F2" s="1025"/>
      <c r="G2" s="1025"/>
      <c r="H2" s="1025"/>
      <c r="I2" s="1025"/>
    </row>
    <row r="3" spans="1:9" ht="12.75">
      <c r="A3" s="433"/>
      <c r="B3" s="433"/>
      <c r="C3" s="433"/>
      <c r="D3" s="401"/>
      <c r="E3" s="401"/>
      <c r="F3" s="401"/>
      <c r="G3" s="401"/>
      <c r="H3" s="540"/>
      <c r="I3" s="540"/>
    </row>
    <row r="4" spans="1:9" ht="17.25" customHeight="1">
      <c r="A4" s="1026" t="s">
        <v>725</v>
      </c>
      <c r="B4" s="1027"/>
      <c r="C4" s="1028"/>
      <c r="D4" s="985" t="s">
        <v>701</v>
      </c>
      <c r="E4" s="986"/>
      <c r="F4" s="986"/>
      <c r="G4" s="986"/>
      <c r="H4" s="986"/>
      <c r="I4" s="986"/>
    </row>
    <row r="5" spans="1:9" ht="12.75" customHeight="1">
      <c r="A5" s="1029"/>
      <c r="B5" s="1030"/>
      <c r="C5" s="1031"/>
      <c r="D5" s="988" t="s">
        <v>726</v>
      </c>
      <c r="E5" s="988" t="s">
        <v>720</v>
      </c>
      <c r="F5" s="988" t="s">
        <v>717</v>
      </c>
      <c r="G5" s="988" t="s">
        <v>735</v>
      </c>
      <c r="H5" s="1034"/>
      <c r="I5" s="988" t="s">
        <v>736</v>
      </c>
    </row>
    <row r="6" spans="1:9" ht="11.25" customHeight="1">
      <c r="A6" s="1030"/>
      <c r="B6" s="1030"/>
      <c r="C6" s="1031"/>
      <c r="D6" s="989"/>
      <c r="E6" s="989"/>
      <c r="F6" s="989"/>
      <c r="G6" s="1035"/>
      <c r="H6" s="1036"/>
      <c r="I6" s="989"/>
    </row>
    <row r="7" spans="1:9" ht="11.25" customHeight="1">
      <c r="A7" s="1030"/>
      <c r="B7" s="1030"/>
      <c r="C7" s="1031"/>
      <c r="D7" s="989"/>
      <c r="E7" s="989"/>
      <c r="F7" s="989"/>
      <c r="G7" s="982" t="s">
        <v>726</v>
      </c>
      <c r="H7" s="402" t="s">
        <v>164</v>
      </c>
      <c r="I7" s="989"/>
    </row>
    <row r="8" spans="1:9" ht="11.25" customHeight="1">
      <c r="A8" s="1030"/>
      <c r="B8" s="1030"/>
      <c r="C8" s="1031"/>
      <c r="D8" s="990"/>
      <c r="E8" s="990"/>
      <c r="F8" s="990"/>
      <c r="G8" s="984"/>
      <c r="H8" s="404" t="s">
        <v>737</v>
      </c>
      <c r="I8" s="990"/>
    </row>
    <row r="9" spans="1:9" ht="11.25" customHeight="1">
      <c r="A9" s="1032"/>
      <c r="B9" s="1032"/>
      <c r="C9" s="1033"/>
      <c r="D9" s="985" t="s">
        <v>3</v>
      </c>
      <c r="E9" s="986"/>
      <c r="F9" s="986"/>
      <c r="G9" s="986"/>
      <c r="H9" s="986"/>
      <c r="I9" s="986"/>
    </row>
    <row r="10" spans="1:11" ht="18" customHeight="1">
      <c r="A10" s="401"/>
      <c r="B10" s="478"/>
      <c r="C10" s="478"/>
      <c r="D10" s="481"/>
      <c r="E10" s="422"/>
      <c r="F10" s="422"/>
      <c r="G10" s="422"/>
      <c r="H10" s="422"/>
      <c r="I10" s="542"/>
      <c r="J10" s="480"/>
      <c r="K10" s="541" t="s">
        <v>420</v>
      </c>
    </row>
    <row r="11" spans="1:8" ht="12">
      <c r="A11" s="1037" t="s">
        <v>738</v>
      </c>
      <c r="B11" s="1037"/>
      <c r="C11" s="1037"/>
      <c r="D11" s="1037"/>
      <c r="E11" s="1037"/>
      <c r="F11" s="1037"/>
      <c r="G11" s="1037"/>
      <c r="H11" s="1037"/>
    </row>
    <row r="12" spans="1:8" ht="12.75">
      <c r="A12" s="401"/>
      <c r="B12" s="401"/>
      <c r="C12" s="401"/>
      <c r="D12" s="401"/>
      <c r="E12" s="401"/>
      <c r="F12" s="401"/>
      <c r="G12" s="401"/>
      <c r="H12" s="401"/>
    </row>
    <row r="13" spans="1:14" ht="11.25">
      <c r="A13" s="1038" t="s">
        <v>9</v>
      </c>
      <c r="B13" s="1038"/>
      <c r="C13" s="544"/>
      <c r="D13" s="486">
        <v>1043914</v>
      </c>
      <c r="E13" s="486">
        <v>207727</v>
      </c>
      <c r="F13" s="486">
        <v>3574</v>
      </c>
      <c r="G13" s="486">
        <v>812851</v>
      </c>
      <c r="H13" s="486">
        <v>15644</v>
      </c>
      <c r="I13" s="457">
        <v>19762</v>
      </c>
      <c r="K13" s="545" t="s">
        <v>420</v>
      </c>
      <c r="L13" s="545"/>
      <c r="M13" s="545"/>
      <c r="N13" s="546"/>
    </row>
    <row r="14" spans="1:14" ht="7.5" customHeight="1">
      <c r="A14" s="547"/>
      <c r="B14" s="548"/>
      <c r="C14" s="549"/>
      <c r="D14" s="550"/>
      <c r="E14" s="550"/>
      <c r="F14" s="550"/>
      <c r="G14" s="550"/>
      <c r="H14" s="550"/>
      <c r="I14" s="550"/>
      <c r="J14" s="551"/>
      <c r="K14" s="545"/>
      <c r="L14" s="545"/>
      <c r="M14" s="545"/>
      <c r="N14" s="552"/>
    </row>
    <row r="15" spans="1:14" ht="7.5" customHeight="1">
      <c r="A15" s="547"/>
      <c r="B15" s="519"/>
      <c r="C15" s="520"/>
      <c r="D15" s="550"/>
      <c r="E15" s="550"/>
      <c r="F15" s="550"/>
      <c r="G15" s="550"/>
      <c r="H15" s="550"/>
      <c r="I15" s="550"/>
      <c r="J15" s="551"/>
      <c r="K15" s="545"/>
      <c r="L15" s="545"/>
      <c r="M15" s="545"/>
      <c r="N15" s="552"/>
    </row>
    <row r="16" spans="1:14" ht="11.25">
      <c r="A16" s="1038" t="s">
        <v>10</v>
      </c>
      <c r="B16" s="1038"/>
      <c r="C16" s="544"/>
      <c r="D16" s="486">
        <v>464017</v>
      </c>
      <c r="E16" s="486">
        <v>101758</v>
      </c>
      <c r="F16" s="486">
        <v>26203</v>
      </c>
      <c r="G16" s="486">
        <v>315920</v>
      </c>
      <c r="H16" s="494" t="s">
        <v>566</v>
      </c>
      <c r="I16" s="457">
        <v>20135</v>
      </c>
      <c r="K16" s="545"/>
      <c r="L16" s="545"/>
      <c r="M16" s="545"/>
      <c r="N16" s="546"/>
    </row>
    <row r="17" spans="1:14" ht="7.5" customHeight="1">
      <c r="A17" s="547"/>
      <c r="B17" s="548"/>
      <c r="C17" s="549"/>
      <c r="D17" s="550"/>
      <c r="E17" s="550"/>
      <c r="F17" s="550"/>
      <c r="G17" s="550"/>
      <c r="H17" s="550"/>
      <c r="I17" s="553"/>
      <c r="J17" s="551"/>
      <c r="K17" s="545"/>
      <c r="L17" s="545"/>
      <c r="M17" s="545"/>
      <c r="N17" s="552"/>
    </row>
    <row r="18" spans="1:14" ht="7.5" customHeight="1">
      <c r="A18" s="554"/>
      <c r="B18" s="555"/>
      <c r="C18" s="556"/>
      <c r="D18" s="550"/>
      <c r="E18" s="550"/>
      <c r="F18" s="550"/>
      <c r="G18" s="550"/>
      <c r="H18" s="550"/>
      <c r="I18" s="553"/>
      <c r="J18" s="551"/>
      <c r="K18" s="545"/>
      <c r="L18" s="545"/>
      <c r="M18" s="545"/>
      <c r="N18" s="552"/>
    </row>
    <row r="19" spans="1:14" ht="11.25">
      <c r="A19" s="1038" t="s">
        <v>11</v>
      </c>
      <c r="B19" s="1038"/>
      <c r="C19" s="544"/>
      <c r="D19" s="486">
        <v>836463</v>
      </c>
      <c r="E19" s="457">
        <v>156184</v>
      </c>
      <c r="F19" s="494" t="s">
        <v>566</v>
      </c>
      <c r="G19" s="486">
        <v>663554</v>
      </c>
      <c r="H19" s="486" t="s">
        <v>292</v>
      </c>
      <c r="I19" s="494" t="s">
        <v>566</v>
      </c>
      <c r="K19" s="545"/>
      <c r="L19" s="545"/>
      <c r="M19" s="545"/>
      <c r="N19" s="557"/>
    </row>
    <row r="20" spans="1:14" ht="7.5" customHeight="1">
      <c r="A20" s="547"/>
      <c r="B20" s="548"/>
      <c r="C20" s="549"/>
      <c r="D20" s="550"/>
      <c r="E20" s="550"/>
      <c r="F20" s="550"/>
      <c r="G20" s="550"/>
      <c r="H20" s="550"/>
      <c r="I20" s="553"/>
      <c r="J20" s="551" t="s">
        <v>489</v>
      </c>
      <c r="K20" s="545"/>
      <c r="L20" s="545"/>
      <c r="M20" s="545"/>
      <c r="N20" s="552"/>
    </row>
    <row r="21" spans="1:14" ht="7.5" customHeight="1">
      <c r="A21" s="554"/>
      <c r="B21" s="555"/>
      <c r="C21" s="556"/>
      <c r="D21" s="550"/>
      <c r="E21" s="550"/>
      <c r="F21" s="550"/>
      <c r="G21" s="550"/>
      <c r="H21" s="550"/>
      <c r="I21" s="553"/>
      <c r="J21" s="493"/>
      <c r="K21" s="545"/>
      <c r="L21" s="545"/>
      <c r="M21" s="545"/>
      <c r="N21" s="552"/>
    </row>
    <row r="22" spans="1:14" ht="11.25">
      <c r="A22" s="1038" t="s">
        <v>12</v>
      </c>
      <c r="B22" s="1038"/>
      <c r="C22" s="544"/>
      <c r="D22" s="486">
        <v>443000</v>
      </c>
      <c r="E22" s="457">
        <v>63171</v>
      </c>
      <c r="F22" s="486">
        <v>7503</v>
      </c>
      <c r="G22" s="486">
        <v>361478</v>
      </c>
      <c r="H22" s="494" t="s">
        <v>566</v>
      </c>
      <c r="I22" s="558">
        <v>10849</v>
      </c>
      <c r="K22" s="545"/>
      <c r="L22" s="545"/>
      <c r="M22" s="545"/>
      <c r="N22" s="559"/>
    </row>
    <row r="23" spans="1:14" ht="7.5" customHeight="1">
      <c r="A23" s="547"/>
      <c r="B23" s="548"/>
      <c r="C23" s="549"/>
      <c r="D23" s="550"/>
      <c r="E23" s="550"/>
      <c r="F23" s="550"/>
      <c r="G23" s="550"/>
      <c r="H23" s="550"/>
      <c r="I23" s="550"/>
      <c r="J23" s="551"/>
      <c r="K23" s="545"/>
      <c r="L23" s="545"/>
      <c r="M23" s="545"/>
      <c r="N23" s="552"/>
    </row>
    <row r="24" spans="1:14" ht="7.5" customHeight="1">
      <c r="A24" s="554"/>
      <c r="B24" s="555"/>
      <c r="C24" s="556"/>
      <c r="D24" s="550"/>
      <c r="E24" s="550"/>
      <c r="F24" s="550"/>
      <c r="G24" s="550"/>
      <c r="H24" s="550"/>
      <c r="I24" s="550"/>
      <c r="J24" s="551"/>
      <c r="K24" s="545"/>
      <c r="L24" s="545"/>
      <c r="M24" s="545"/>
      <c r="N24" s="552"/>
    </row>
    <row r="25" spans="1:14" ht="11.25">
      <c r="A25" s="1038" t="s">
        <v>13</v>
      </c>
      <c r="B25" s="1038"/>
      <c r="C25" s="544"/>
      <c r="D25" s="486">
        <v>2632891</v>
      </c>
      <c r="E25" s="457">
        <v>638273</v>
      </c>
      <c r="F25" s="486">
        <v>2538</v>
      </c>
      <c r="G25" s="486">
        <v>1937707</v>
      </c>
      <c r="H25" s="494" t="s">
        <v>566</v>
      </c>
      <c r="I25" s="558">
        <v>54372</v>
      </c>
      <c r="K25" s="545"/>
      <c r="L25" s="545"/>
      <c r="M25" s="545"/>
      <c r="N25" s="560"/>
    </row>
    <row r="26" spans="1:14" ht="7.5" customHeight="1">
      <c r="A26" s="547"/>
      <c r="B26" s="548"/>
      <c r="C26" s="549"/>
      <c r="D26" s="550"/>
      <c r="E26" s="550"/>
      <c r="F26" s="550"/>
      <c r="G26" s="550"/>
      <c r="H26" s="550"/>
      <c r="I26" s="550" t="s">
        <v>420</v>
      </c>
      <c r="J26" s="551"/>
      <c r="K26" s="545"/>
      <c r="L26" s="545"/>
      <c r="M26" s="545"/>
      <c r="N26" s="559"/>
    </row>
    <row r="27" spans="1:14" ht="7.5" customHeight="1">
      <c r="A27" s="543"/>
      <c r="B27" s="561"/>
      <c r="C27" s="562"/>
      <c r="D27" s="550"/>
      <c r="E27" s="550"/>
      <c r="F27" s="550"/>
      <c r="G27" s="550"/>
      <c r="H27" s="550"/>
      <c r="I27" s="550"/>
      <c r="J27" s="551"/>
      <c r="K27" s="545"/>
      <c r="L27" s="545"/>
      <c r="M27" s="545"/>
      <c r="N27" s="559"/>
    </row>
    <row r="28" spans="1:14" ht="11.25">
      <c r="A28" s="1038" t="s">
        <v>14</v>
      </c>
      <c r="B28" s="1038"/>
      <c r="C28" s="544"/>
      <c r="D28" s="486">
        <v>754108</v>
      </c>
      <c r="E28" s="457">
        <v>153716</v>
      </c>
      <c r="F28" s="486">
        <v>35547</v>
      </c>
      <c r="G28" s="486">
        <v>520598</v>
      </c>
      <c r="H28" s="486">
        <v>852</v>
      </c>
      <c r="I28" s="558">
        <v>44247</v>
      </c>
      <c r="K28" s="545"/>
      <c r="L28" s="545"/>
      <c r="M28" s="545"/>
      <c r="N28" s="559"/>
    </row>
    <row r="29" spans="1:14" ht="7.5" customHeight="1">
      <c r="A29" s="547"/>
      <c r="B29" s="548"/>
      <c r="C29" s="549"/>
      <c r="D29" s="550"/>
      <c r="E29" s="550"/>
      <c r="F29" s="550"/>
      <c r="G29" s="550"/>
      <c r="H29" s="550" t="s">
        <v>420</v>
      </c>
      <c r="I29" s="553"/>
      <c r="J29" s="551"/>
      <c r="K29" s="545"/>
      <c r="L29" s="545"/>
      <c r="M29" s="545"/>
      <c r="N29" s="559"/>
    </row>
    <row r="30" spans="1:14" ht="7.5" customHeight="1">
      <c r="A30" s="554"/>
      <c r="B30" s="561"/>
      <c r="C30" s="562"/>
      <c r="D30" s="550"/>
      <c r="E30" s="550"/>
      <c r="F30" s="550"/>
      <c r="G30" s="550"/>
      <c r="H30" s="550"/>
      <c r="I30" s="553"/>
      <c r="J30" s="551"/>
      <c r="K30" s="545"/>
      <c r="L30" s="545"/>
      <c r="M30" s="545"/>
      <c r="N30" s="559"/>
    </row>
    <row r="31" spans="1:14" ht="11.25">
      <c r="A31" s="1038" t="s">
        <v>15</v>
      </c>
      <c r="B31" s="1038"/>
      <c r="C31" s="544"/>
      <c r="D31" s="486">
        <v>393065</v>
      </c>
      <c r="E31" s="457">
        <v>59572</v>
      </c>
      <c r="F31" s="494" t="s">
        <v>566</v>
      </c>
      <c r="G31" s="486">
        <v>322368</v>
      </c>
      <c r="H31" s="486" t="s">
        <v>292</v>
      </c>
      <c r="I31" s="494" t="s">
        <v>566</v>
      </c>
      <c r="K31" s="545"/>
      <c r="L31" s="545"/>
      <c r="M31" s="545"/>
      <c r="N31" s="559"/>
    </row>
    <row r="32" spans="1:14" ht="7.5" customHeight="1">
      <c r="A32" s="547"/>
      <c r="B32" s="548"/>
      <c r="C32" s="549"/>
      <c r="D32" s="563"/>
      <c r="E32" s="550"/>
      <c r="F32" s="550"/>
      <c r="G32" s="550"/>
      <c r="H32" s="550"/>
      <c r="I32" s="553"/>
      <c r="J32" s="551"/>
      <c r="K32" s="545"/>
      <c r="L32" s="545"/>
      <c r="M32" s="545"/>
      <c r="N32" s="552"/>
    </row>
    <row r="33" spans="1:14" ht="7.5" customHeight="1">
      <c r="A33" s="554"/>
      <c r="B33" s="519"/>
      <c r="C33" s="520"/>
      <c r="D33" s="563"/>
      <c r="E33" s="550"/>
      <c r="F33" s="550"/>
      <c r="G33" s="550"/>
      <c r="H33" s="550"/>
      <c r="I33" s="553"/>
      <c r="J33" s="551"/>
      <c r="K33" s="545"/>
      <c r="L33" s="545"/>
      <c r="M33" s="545"/>
      <c r="N33" s="552"/>
    </row>
    <row r="34" spans="1:16" ht="11.25">
      <c r="A34" s="1022" t="s">
        <v>16</v>
      </c>
      <c r="B34" s="1022"/>
      <c r="C34" s="529"/>
      <c r="D34" s="494">
        <v>6567458</v>
      </c>
      <c r="E34" s="436">
        <v>1380401</v>
      </c>
      <c r="F34" s="494">
        <v>79508</v>
      </c>
      <c r="G34" s="494">
        <v>4934477</v>
      </c>
      <c r="H34" s="564">
        <v>59714</v>
      </c>
      <c r="I34" s="564">
        <v>173071</v>
      </c>
      <c r="K34" s="551"/>
      <c r="L34" s="551"/>
      <c r="M34" s="551"/>
      <c r="N34" s="551"/>
      <c r="O34" s="551"/>
      <c r="P34" s="551"/>
    </row>
    <row r="35" spans="1:13" ht="49.5" customHeight="1">
      <c r="A35" s="401"/>
      <c r="B35" s="401"/>
      <c r="C35" s="401"/>
      <c r="D35" s="565"/>
      <c r="E35" s="565"/>
      <c r="F35" s="565"/>
      <c r="G35" s="565"/>
      <c r="H35" s="565"/>
      <c r="M35" s="566"/>
    </row>
    <row r="36" spans="1:8" ht="12">
      <c r="A36" s="997" t="s">
        <v>739</v>
      </c>
      <c r="B36" s="997"/>
      <c r="C36" s="997"/>
      <c r="D36" s="997"/>
      <c r="E36" s="997"/>
      <c r="F36" s="997"/>
      <c r="G36" s="997"/>
      <c r="H36" s="997"/>
    </row>
    <row r="37" spans="1:8" ht="12.75">
      <c r="A37" s="401"/>
      <c r="B37" s="401"/>
      <c r="C37" s="401"/>
      <c r="D37" s="481"/>
      <c r="E37" s="422"/>
      <c r="F37" s="422"/>
      <c r="G37" s="422"/>
      <c r="H37" s="422"/>
    </row>
    <row r="38" spans="1:13" ht="11.25">
      <c r="A38" s="1019" t="s">
        <v>16</v>
      </c>
      <c r="B38" s="1019"/>
      <c r="C38" s="567"/>
      <c r="D38" s="494">
        <v>617570</v>
      </c>
      <c r="E38" s="494">
        <f>62473+224</f>
        <v>62697</v>
      </c>
      <c r="F38" s="494">
        <v>136298</v>
      </c>
      <c r="G38" s="494">
        <v>404444</v>
      </c>
      <c r="H38" s="494">
        <f>2390+29024</f>
        <v>31414</v>
      </c>
      <c r="I38" s="494">
        <f>3+0+0+0+14128</f>
        <v>14131</v>
      </c>
      <c r="J38" s="568"/>
      <c r="K38" s="568"/>
      <c r="L38" s="568"/>
      <c r="M38" s="568"/>
    </row>
    <row r="39" spans="1:8" ht="49.5" customHeight="1">
      <c r="A39" s="569"/>
      <c r="B39" s="569"/>
      <c r="C39" s="569"/>
      <c r="D39" s="570"/>
      <c r="E39" s="570"/>
      <c r="F39" s="570"/>
      <c r="G39" s="570"/>
      <c r="H39" s="570"/>
    </row>
    <row r="40" spans="1:8" ht="12">
      <c r="A40" s="1040" t="s">
        <v>740</v>
      </c>
      <c r="B40" s="1040"/>
      <c r="C40" s="1040"/>
      <c r="D40" s="1040"/>
      <c r="E40" s="1040"/>
      <c r="F40" s="1040"/>
      <c r="G40" s="1040"/>
      <c r="H40" s="1040"/>
    </row>
    <row r="41" spans="1:8" ht="12.75">
      <c r="A41" s="569"/>
      <c r="B41" s="569"/>
      <c r="C41" s="569"/>
      <c r="D41" s="569"/>
      <c r="E41" s="569"/>
      <c r="F41" s="569"/>
      <c r="G41" s="569"/>
      <c r="H41" s="569"/>
    </row>
    <row r="42" spans="1:13" ht="11.25">
      <c r="A42" s="1038" t="s">
        <v>9</v>
      </c>
      <c r="B42" s="1038"/>
      <c r="C42" s="544"/>
      <c r="D42" s="486">
        <v>1199402</v>
      </c>
      <c r="E42" s="486">
        <v>188864</v>
      </c>
      <c r="F42" s="486">
        <v>23953</v>
      </c>
      <c r="G42" s="486">
        <v>254343</v>
      </c>
      <c r="H42" s="494" t="s">
        <v>566</v>
      </c>
      <c r="I42" s="486">
        <v>732243</v>
      </c>
      <c r="J42" s="571"/>
      <c r="K42" s="568"/>
      <c r="L42" s="568"/>
      <c r="M42" s="572"/>
    </row>
    <row r="43" spans="1:9" ht="7.5" customHeight="1">
      <c r="A43" s="573"/>
      <c r="B43" s="548"/>
      <c r="C43" s="549"/>
      <c r="D43" s="550"/>
      <c r="E43" s="550"/>
      <c r="F43" s="550"/>
      <c r="G43" s="550"/>
      <c r="H43" s="550"/>
      <c r="I43" s="550"/>
    </row>
    <row r="44" spans="1:9" ht="7.5" customHeight="1">
      <c r="A44" s="573"/>
      <c r="B44" s="519"/>
      <c r="C44" s="520"/>
      <c r="D44" s="550"/>
      <c r="E44" s="550"/>
      <c r="F44" s="550"/>
      <c r="G44" s="550"/>
      <c r="H44" s="550"/>
      <c r="I44" s="550"/>
    </row>
    <row r="45" spans="1:9" ht="11.25">
      <c r="A45" s="1038" t="s">
        <v>10</v>
      </c>
      <c r="B45" s="1038"/>
      <c r="C45" s="544"/>
      <c r="D45" s="486">
        <v>72620</v>
      </c>
      <c r="E45" s="486">
        <v>2261</v>
      </c>
      <c r="F45" s="486">
        <v>3490</v>
      </c>
      <c r="G45" s="574">
        <v>1766</v>
      </c>
      <c r="H45" s="574">
        <v>0</v>
      </c>
      <c r="I45" s="486">
        <v>65104</v>
      </c>
    </row>
    <row r="46" spans="1:9" ht="7.5" customHeight="1">
      <c r="A46" s="573"/>
      <c r="B46" s="548"/>
      <c r="C46" s="549"/>
      <c r="D46" s="550"/>
      <c r="E46" s="550"/>
      <c r="F46" s="550"/>
      <c r="G46" s="550"/>
      <c r="H46" s="550"/>
      <c r="I46" s="553"/>
    </row>
    <row r="47" spans="1:9" ht="7.5" customHeight="1">
      <c r="A47" s="561"/>
      <c r="B47" s="555"/>
      <c r="C47" s="556"/>
      <c r="D47" s="550"/>
      <c r="E47" s="550"/>
      <c r="F47" s="550"/>
      <c r="G47" s="550"/>
      <c r="H47" s="550"/>
      <c r="I47" s="553"/>
    </row>
    <row r="48" spans="1:9" ht="11.25">
      <c r="A48" s="1038" t="s">
        <v>11</v>
      </c>
      <c r="B48" s="1038"/>
      <c r="C48" s="544"/>
      <c r="D48" s="486">
        <v>388180</v>
      </c>
      <c r="E48" s="486">
        <v>23707</v>
      </c>
      <c r="F48" s="486">
        <v>1313</v>
      </c>
      <c r="G48" s="486">
        <v>62473</v>
      </c>
      <c r="H48" s="494" t="s">
        <v>566</v>
      </c>
      <c r="I48" s="486">
        <v>300688</v>
      </c>
    </row>
    <row r="49" spans="1:9" ht="7.5" customHeight="1">
      <c r="A49" s="573"/>
      <c r="B49" s="548"/>
      <c r="C49" s="549"/>
      <c r="D49" s="550"/>
      <c r="E49" s="550"/>
      <c r="F49" s="550"/>
      <c r="G49" s="550"/>
      <c r="H49" s="550"/>
      <c r="I49" s="553"/>
    </row>
    <row r="50" spans="1:9" ht="7.5" customHeight="1">
      <c r="A50" s="561"/>
      <c r="B50" s="555"/>
      <c r="C50" s="556"/>
      <c r="D50" s="550"/>
      <c r="E50" s="550"/>
      <c r="F50" s="550"/>
      <c r="G50" s="550"/>
      <c r="H50" s="550"/>
      <c r="I50" s="553"/>
    </row>
    <row r="51" spans="1:9" ht="11.25">
      <c r="A51" s="1038" t="s">
        <v>12</v>
      </c>
      <c r="B51" s="1038"/>
      <c r="C51" s="544"/>
      <c r="D51" s="486">
        <v>102249</v>
      </c>
      <c r="E51" s="574">
        <v>3678</v>
      </c>
      <c r="F51" s="486">
        <v>220</v>
      </c>
      <c r="G51" s="574">
        <v>462</v>
      </c>
      <c r="H51" s="575">
        <v>0</v>
      </c>
      <c r="I51" s="486">
        <v>97887</v>
      </c>
    </row>
    <row r="52" spans="1:9" ht="7.5" customHeight="1">
      <c r="A52" s="573"/>
      <c r="B52" s="548"/>
      <c r="C52" s="549"/>
      <c r="D52" s="550"/>
      <c r="E52" s="550"/>
      <c r="F52" s="550"/>
      <c r="G52" s="550"/>
      <c r="H52" s="550"/>
      <c r="I52" s="550"/>
    </row>
    <row r="53" spans="1:9" ht="7.5" customHeight="1">
      <c r="A53" s="561"/>
      <c r="B53" s="555"/>
      <c r="C53" s="556"/>
      <c r="D53" s="550"/>
      <c r="E53" s="550"/>
      <c r="F53" s="550"/>
      <c r="G53" s="550"/>
      <c r="H53" s="550"/>
      <c r="I53" s="550"/>
    </row>
    <row r="54" spans="1:9" ht="11.25">
      <c r="A54" s="1038" t="s">
        <v>13</v>
      </c>
      <c r="B54" s="1038"/>
      <c r="C54" s="544"/>
      <c r="D54" s="486">
        <v>735566</v>
      </c>
      <c r="E54" s="486">
        <v>40968</v>
      </c>
      <c r="F54" s="486">
        <v>22192</v>
      </c>
      <c r="G54" s="486">
        <v>245624</v>
      </c>
      <c r="H54" s="486">
        <v>79567</v>
      </c>
      <c r="I54" s="486">
        <v>426782</v>
      </c>
    </row>
    <row r="55" spans="1:9" ht="7.5" customHeight="1">
      <c r="A55" s="573"/>
      <c r="B55" s="548"/>
      <c r="C55" s="549"/>
      <c r="D55" s="550"/>
      <c r="E55" s="550"/>
      <c r="F55" s="550"/>
      <c r="G55" s="550" t="s">
        <v>420</v>
      </c>
      <c r="H55" s="550"/>
      <c r="I55" s="550"/>
    </row>
    <row r="56" spans="1:9" ht="7.5" customHeight="1">
      <c r="A56" s="543"/>
      <c r="B56" s="561"/>
      <c r="C56" s="562"/>
      <c r="D56" s="550"/>
      <c r="E56" s="550"/>
      <c r="F56" s="550"/>
      <c r="G56" s="550"/>
      <c r="H56" s="550"/>
      <c r="I56" s="550"/>
    </row>
    <row r="57" spans="1:9" ht="11.25">
      <c r="A57" s="1038" t="s">
        <v>14</v>
      </c>
      <c r="B57" s="1038"/>
      <c r="C57" s="544"/>
      <c r="D57" s="486">
        <v>417936</v>
      </c>
      <c r="E57" s="486">
        <v>22011</v>
      </c>
      <c r="F57" s="486">
        <v>3440</v>
      </c>
      <c r="G57" s="486">
        <v>151938</v>
      </c>
      <c r="H57" s="574">
        <v>96064</v>
      </c>
      <c r="I57" s="486">
        <v>240547</v>
      </c>
    </row>
    <row r="58" spans="1:9" ht="7.5" customHeight="1">
      <c r="A58" s="573"/>
      <c r="B58" s="548"/>
      <c r="C58" s="549"/>
      <c r="D58" s="550"/>
      <c r="E58" s="550"/>
      <c r="F58" s="550"/>
      <c r="G58" s="550"/>
      <c r="H58" s="550"/>
      <c r="I58" s="553"/>
    </row>
    <row r="59" spans="1:9" ht="7.5" customHeight="1">
      <c r="A59" s="561"/>
      <c r="B59" s="561"/>
      <c r="C59" s="562"/>
      <c r="D59" s="550"/>
      <c r="E59" s="550"/>
      <c r="F59" s="550"/>
      <c r="G59" s="550"/>
      <c r="H59" s="550"/>
      <c r="I59" s="553"/>
    </row>
    <row r="60" spans="1:9" ht="11.25">
      <c r="A60" s="1038" t="s">
        <v>15</v>
      </c>
      <c r="B60" s="1038"/>
      <c r="C60" s="544"/>
      <c r="D60" s="486">
        <v>674331</v>
      </c>
      <c r="E60" s="486">
        <v>60923</v>
      </c>
      <c r="F60" s="486">
        <v>16703</v>
      </c>
      <c r="G60" s="486">
        <v>49822</v>
      </c>
      <c r="H60" s="425">
        <v>15968</v>
      </c>
      <c r="I60" s="486">
        <v>546882</v>
      </c>
    </row>
    <row r="61" spans="1:9" ht="7.5" customHeight="1">
      <c r="A61" s="543"/>
      <c r="B61" s="543"/>
      <c r="C61" s="544"/>
      <c r="D61" s="550"/>
      <c r="E61" s="550"/>
      <c r="F61" s="576"/>
      <c r="G61" s="550"/>
      <c r="H61" s="577"/>
      <c r="I61" s="576"/>
    </row>
    <row r="62" spans="1:9" ht="7.5" customHeight="1">
      <c r="A62" s="543"/>
      <c r="B62" s="543"/>
      <c r="C62" s="544"/>
      <c r="D62" s="550"/>
      <c r="E62" s="550"/>
      <c r="F62" s="576"/>
      <c r="G62" s="550"/>
      <c r="H62" s="577"/>
      <c r="I62" s="576"/>
    </row>
    <row r="63" spans="1:10" ht="11.25">
      <c r="A63" s="1022" t="s">
        <v>16</v>
      </c>
      <c r="B63" s="1022"/>
      <c r="C63" s="529"/>
      <c r="D63" s="494">
        <v>3590283</v>
      </c>
      <c r="E63" s="494">
        <v>342413</v>
      </c>
      <c r="F63" s="494">
        <v>71312</v>
      </c>
      <c r="G63" s="494">
        <v>766427</v>
      </c>
      <c r="H63" s="494">
        <v>231671</v>
      </c>
      <c r="I63" s="494">
        <v>2410133</v>
      </c>
      <c r="J63" s="578" t="s">
        <v>420</v>
      </c>
    </row>
    <row r="64" spans="1:9" ht="11.25">
      <c r="A64" s="528"/>
      <c r="B64" s="528"/>
      <c r="C64" s="528"/>
      <c r="D64" s="494"/>
      <c r="E64" s="494"/>
      <c r="F64" s="494"/>
      <c r="G64" s="494"/>
      <c r="H64" s="494"/>
      <c r="I64" s="494"/>
    </row>
    <row r="65" spans="1:9" ht="12.75">
      <c r="A65" s="421" t="s">
        <v>7</v>
      </c>
      <c r="B65" s="421"/>
      <c r="C65" s="405"/>
      <c r="D65" s="579"/>
      <c r="E65" s="579"/>
      <c r="F65" s="579"/>
      <c r="G65" s="579"/>
      <c r="H65" s="579"/>
      <c r="I65" s="579"/>
    </row>
    <row r="66" spans="1:9" ht="11.25">
      <c r="A66" s="1039" t="s">
        <v>741</v>
      </c>
      <c r="B66" s="1039"/>
      <c r="C66" s="1039"/>
      <c r="D66" s="1039"/>
      <c r="E66" s="1039"/>
      <c r="F66" s="1039"/>
      <c r="G66" s="1039"/>
      <c r="H66" s="1039"/>
      <c r="I66" s="1039"/>
    </row>
    <row r="67" spans="1:8" ht="11.25">
      <c r="A67" s="580"/>
      <c r="B67" s="580"/>
      <c r="C67" s="580"/>
      <c r="D67" s="580"/>
      <c r="E67" s="580"/>
      <c r="F67" s="580"/>
      <c r="G67" s="580"/>
      <c r="H67" s="580"/>
    </row>
    <row r="68" spans="1:9" ht="12">
      <c r="A68" s="580"/>
      <c r="B68" s="580"/>
      <c r="C68" s="580"/>
      <c r="D68" s="580"/>
      <c r="E68" s="580"/>
      <c r="F68" s="580"/>
      <c r="G68" s="580"/>
      <c r="H68" s="580"/>
      <c r="I68" s="533"/>
    </row>
    <row r="69" spans="1:8" ht="11.25">
      <c r="A69" s="580"/>
      <c r="B69" s="580"/>
      <c r="C69" s="580"/>
      <c r="D69" s="580"/>
      <c r="E69" s="580"/>
      <c r="F69" s="580"/>
      <c r="G69" s="580"/>
      <c r="H69" s="580"/>
    </row>
    <row r="70" spans="1:8" ht="11.25">
      <c r="A70" s="580"/>
      <c r="B70" s="580"/>
      <c r="C70" s="580"/>
      <c r="D70" s="580"/>
      <c r="E70" s="580"/>
      <c r="F70" s="580"/>
      <c r="G70" s="580"/>
      <c r="H70" s="580"/>
    </row>
    <row r="71" spans="1:8" ht="11.25">
      <c r="A71" s="580"/>
      <c r="B71" s="580"/>
      <c r="C71" s="580"/>
      <c r="D71" s="580"/>
      <c r="E71" s="580"/>
      <c r="F71" s="580"/>
      <c r="G71" s="580"/>
      <c r="H71" s="580"/>
    </row>
    <row r="72" spans="1:8" ht="11.25">
      <c r="A72" s="580"/>
      <c r="B72" s="580"/>
      <c r="C72" s="580"/>
      <c r="D72" s="580"/>
      <c r="E72" s="580"/>
      <c r="F72" s="580"/>
      <c r="G72" s="580"/>
      <c r="H72" s="580"/>
    </row>
    <row r="73" spans="1:8" ht="11.25">
      <c r="A73" s="580"/>
      <c r="B73" s="580"/>
      <c r="C73" s="580"/>
      <c r="D73" s="580"/>
      <c r="E73" s="580"/>
      <c r="F73" s="580"/>
      <c r="G73" s="580"/>
      <c r="H73" s="580"/>
    </row>
    <row r="74" spans="1:8" ht="11.25">
      <c r="A74" s="580"/>
      <c r="B74" s="580"/>
      <c r="C74" s="580"/>
      <c r="D74" s="580"/>
      <c r="E74" s="580"/>
      <c r="F74" s="580"/>
      <c r="G74" s="580"/>
      <c r="H74" s="580"/>
    </row>
    <row r="75" spans="1:8" ht="11.25">
      <c r="A75" s="580"/>
      <c r="B75" s="580"/>
      <c r="C75" s="580"/>
      <c r="D75" s="580"/>
      <c r="E75" s="580"/>
      <c r="F75" s="580"/>
      <c r="G75" s="580"/>
      <c r="H75" s="580"/>
    </row>
    <row r="76" spans="1:8" ht="11.25">
      <c r="A76" s="580"/>
      <c r="B76" s="580"/>
      <c r="C76" s="580"/>
      <c r="D76" s="580"/>
      <c r="E76" s="580"/>
      <c r="F76" s="580"/>
      <c r="G76" s="580"/>
      <c r="H76" s="580"/>
    </row>
    <row r="77" spans="1:8" ht="11.25">
      <c r="A77" s="580"/>
      <c r="B77" s="580"/>
      <c r="C77" s="580"/>
      <c r="D77" s="580"/>
      <c r="E77" s="580"/>
      <c r="F77" s="580"/>
      <c r="G77" s="580"/>
      <c r="H77" s="580"/>
    </row>
    <row r="78" spans="1:8" ht="11.25">
      <c r="A78" s="580"/>
      <c r="B78" s="580"/>
      <c r="C78" s="580"/>
      <c r="D78" s="580"/>
      <c r="E78" s="580"/>
      <c r="F78" s="580"/>
      <c r="G78" s="580"/>
      <c r="H78" s="580"/>
    </row>
    <row r="79" spans="1:8" ht="11.25">
      <c r="A79" s="580"/>
      <c r="B79" s="580"/>
      <c r="C79" s="580"/>
      <c r="D79" s="580"/>
      <c r="E79" s="580"/>
      <c r="F79" s="580"/>
      <c r="G79" s="580"/>
      <c r="H79" s="580"/>
    </row>
    <row r="80" spans="1:8" ht="11.25">
      <c r="A80" s="580"/>
      <c r="B80" s="580"/>
      <c r="C80" s="580"/>
      <c r="D80" s="580"/>
      <c r="E80" s="580"/>
      <c r="F80" s="580"/>
      <c r="G80" s="580"/>
      <c r="H80" s="580"/>
    </row>
    <row r="81" spans="1:8" ht="11.25">
      <c r="A81" s="580"/>
      <c r="B81" s="580"/>
      <c r="C81" s="580"/>
      <c r="D81" s="580"/>
      <c r="E81" s="580"/>
      <c r="F81" s="580"/>
      <c r="G81" s="580"/>
      <c r="H81" s="580"/>
    </row>
    <row r="82" spans="1:8" ht="11.25">
      <c r="A82" s="580"/>
      <c r="B82" s="580"/>
      <c r="C82" s="580"/>
      <c r="D82" s="580"/>
      <c r="E82" s="580"/>
      <c r="F82" s="580"/>
      <c r="G82" s="580"/>
      <c r="H82" s="580"/>
    </row>
    <row r="83" spans="1:8" ht="11.25">
      <c r="A83" s="580"/>
      <c r="B83" s="580"/>
      <c r="C83" s="580"/>
      <c r="D83" s="580"/>
      <c r="E83" s="580"/>
      <c r="F83" s="580"/>
      <c r="G83" s="580"/>
      <c r="H83" s="580"/>
    </row>
    <row r="84" spans="1:8" ht="11.25">
      <c r="A84" s="580"/>
      <c r="B84" s="580"/>
      <c r="C84" s="580"/>
      <c r="D84" s="580"/>
      <c r="E84" s="580"/>
      <c r="F84" s="580"/>
      <c r="G84" s="580"/>
      <c r="H84" s="580"/>
    </row>
    <row r="85" spans="1:8" ht="11.25">
      <c r="A85" s="580"/>
      <c r="B85" s="580"/>
      <c r="C85" s="580"/>
      <c r="D85" s="580"/>
      <c r="E85" s="580"/>
      <c r="F85" s="580"/>
      <c r="G85" s="580"/>
      <c r="H85" s="580"/>
    </row>
    <row r="86" spans="1:8" ht="11.25">
      <c r="A86" s="580"/>
      <c r="B86" s="580"/>
      <c r="C86" s="580"/>
      <c r="D86" s="580"/>
      <c r="E86" s="580"/>
      <c r="F86" s="580"/>
      <c r="G86" s="580"/>
      <c r="H86" s="580"/>
    </row>
    <row r="87" spans="1:8" ht="11.25">
      <c r="A87" s="580"/>
      <c r="B87" s="580"/>
      <c r="C87" s="580"/>
      <c r="D87" s="580"/>
      <c r="E87" s="580"/>
      <c r="F87" s="580"/>
      <c r="G87" s="580"/>
      <c r="H87" s="580"/>
    </row>
    <row r="88" spans="1:8" ht="11.25">
      <c r="A88" s="580"/>
      <c r="B88" s="580"/>
      <c r="C88" s="580"/>
      <c r="D88" s="580"/>
      <c r="E88" s="580"/>
      <c r="F88" s="580"/>
      <c r="G88" s="580"/>
      <c r="H88" s="580"/>
    </row>
    <row r="89" spans="1:8" ht="11.25">
      <c r="A89" s="580"/>
      <c r="B89" s="580"/>
      <c r="C89" s="580"/>
      <c r="D89" s="580"/>
      <c r="E89" s="580"/>
      <c r="F89" s="580"/>
      <c r="G89" s="580"/>
      <c r="H89" s="580"/>
    </row>
    <row r="90" spans="1:8" ht="11.25">
      <c r="A90" s="580"/>
      <c r="B90" s="580"/>
      <c r="C90" s="580"/>
      <c r="D90" s="580"/>
      <c r="E90" s="580"/>
      <c r="F90" s="580"/>
      <c r="G90" s="580"/>
      <c r="H90" s="580"/>
    </row>
    <row r="91" spans="1:8" ht="11.25">
      <c r="A91" s="580"/>
      <c r="B91" s="580"/>
      <c r="C91" s="580"/>
      <c r="D91" s="580"/>
      <c r="E91" s="580"/>
      <c r="F91" s="580"/>
      <c r="G91" s="580"/>
      <c r="H91" s="580"/>
    </row>
    <row r="92" spans="1:8" ht="11.25">
      <c r="A92" s="580"/>
      <c r="B92" s="580"/>
      <c r="C92" s="580"/>
      <c r="D92" s="580"/>
      <c r="E92" s="580"/>
      <c r="F92" s="580"/>
      <c r="G92" s="580"/>
      <c r="H92" s="580"/>
    </row>
    <row r="93" spans="1:8" ht="11.25">
      <c r="A93" s="580"/>
      <c r="B93" s="580"/>
      <c r="C93" s="580"/>
      <c r="D93" s="580"/>
      <c r="E93" s="580"/>
      <c r="F93" s="580"/>
      <c r="G93" s="580"/>
      <c r="H93" s="580"/>
    </row>
    <row r="94" spans="1:8" ht="11.25">
      <c r="A94" s="580"/>
      <c r="B94" s="580"/>
      <c r="C94" s="580"/>
      <c r="D94" s="580"/>
      <c r="E94" s="580"/>
      <c r="F94" s="580"/>
      <c r="G94" s="580"/>
      <c r="H94" s="580"/>
    </row>
    <row r="95" spans="1:8" ht="11.25">
      <c r="A95" s="580"/>
      <c r="B95" s="580"/>
      <c r="C95" s="580"/>
      <c r="D95" s="580"/>
      <c r="E95" s="580"/>
      <c r="F95" s="580"/>
      <c r="G95" s="580"/>
      <c r="H95" s="580"/>
    </row>
    <row r="96" spans="1:8" ht="11.25">
      <c r="A96" s="580"/>
      <c r="B96" s="580"/>
      <c r="C96" s="580"/>
      <c r="D96" s="580"/>
      <c r="E96" s="580"/>
      <c r="F96" s="580"/>
      <c r="G96" s="580"/>
      <c r="H96" s="580"/>
    </row>
    <row r="97" spans="1:8" ht="11.25">
      <c r="A97" s="580"/>
      <c r="B97" s="580"/>
      <c r="C97" s="580"/>
      <c r="D97" s="580"/>
      <c r="E97" s="580"/>
      <c r="F97" s="580"/>
      <c r="G97" s="580"/>
      <c r="H97" s="580"/>
    </row>
    <row r="98" spans="1:8" ht="11.25">
      <c r="A98" s="580"/>
      <c r="B98" s="580"/>
      <c r="C98" s="580"/>
      <c r="D98" s="580"/>
      <c r="E98" s="580"/>
      <c r="F98" s="580"/>
      <c r="G98" s="580"/>
      <c r="H98" s="580"/>
    </row>
    <row r="99" spans="1:8" ht="11.25">
      <c r="A99" s="580"/>
      <c r="B99" s="580"/>
      <c r="C99" s="580"/>
      <c r="D99" s="580"/>
      <c r="E99" s="580"/>
      <c r="F99" s="580"/>
      <c r="G99" s="580"/>
      <c r="H99" s="580"/>
    </row>
    <row r="100" spans="1:8" ht="11.25">
      <c r="A100" s="580"/>
      <c r="B100" s="580"/>
      <c r="C100" s="580"/>
      <c r="D100" s="580"/>
      <c r="E100" s="580"/>
      <c r="F100" s="580"/>
      <c r="G100" s="580"/>
      <c r="H100" s="580"/>
    </row>
    <row r="101" spans="1:8" ht="11.25">
      <c r="A101" s="580"/>
      <c r="B101" s="580"/>
      <c r="C101" s="580"/>
      <c r="D101" s="580"/>
      <c r="E101" s="580"/>
      <c r="F101" s="580"/>
      <c r="G101" s="580"/>
      <c r="H101" s="580"/>
    </row>
    <row r="102" spans="1:8" ht="11.25">
      <c r="A102" s="580"/>
      <c r="B102" s="580"/>
      <c r="C102" s="580"/>
      <c r="D102" s="580"/>
      <c r="E102" s="580"/>
      <c r="F102" s="580"/>
      <c r="G102" s="580"/>
      <c r="H102" s="580"/>
    </row>
    <row r="103" spans="1:8" ht="11.25">
      <c r="A103" s="580"/>
      <c r="B103" s="580"/>
      <c r="C103" s="580"/>
      <c r="D103" s="580"/>
      <c r="E103" s="580"/>
      <c r="F103" s="580"/>
      <c r="G103" s="580"/>
      <c r="H103" s="580"/>
    </row>
    <row r="104" spans="1:8" ht="11.25">
      <c r="A104" s="580"/>
      <c r="B104" s="580"/>
      <c r="C104" s="580"/>
      <c r="D104" s="580"/>
      <c r="E104" s="580"/>
      <c r="F104" s="580"/>
      <c r="G104" s="580"/>
      <c r="H104" s="580"/>
    </row>
    <row r="105" spans="1:8" ht="11.25">
      <c r="A105" s="580"/>
      <c r="B105" s="580"/>
      <c r="C105" s="580"/>
      <c r="D105" s="580"/>
      <c r="E105" s="580"/>
      <c r="F105" s="580"/>
      <c r="G105" s="580"/>
      <c r="H105" s="580"/>
    </row>
    <row r="106" spans="1:8" ht="11.25">
      <c r="A106" s="580"/>
      <c r="B106" s="580"/>
      <c r="C106" s="580"/>
      <c r="D106" s="580"/>
      <c r="E106" s="580"/>
      <c r="F106" s="580"/>
      <c r="G106" s="580"/>
      <c r="H106" s="580"/>
    </row>
    <row r="107" spans="1:8" ht="11.25">
      <c r="A107" s="580"/>
      <c r="B107" s="580"/>
      <c r="C107" s="580"/>
      <c r="D107" s="580"/>
      <c r="E107" s="580"/>
      <c r="F107" s="580"/>
      <c r="G107" s="580"/>
      <c r="H107" s="580"/>
    </row>
    <row r="108" spans="1:8" ht="11.25">
      <c r="A108" s="580"/>
      <c r="B108" s="580"/>
      <c r="C108" s="580"/>
      <c r="D108" s="580"/>
      <c r="E108" s="580"/>
      <c r="F108" s="580"/>
      <c r="G108" s="580"/>
      <c r="H108" s="580"/>
    </row>
    <row r="109" spans="1:8" ht="11.25">
      <c r="A109" s="580"/>
      <c r="B109" s="580"/>
      <c r="C109" s="580"/>
      <c r="D109" s="580"/>
      <c r="E109" s="580"/>
      <c r="F109" s="580"/>
      <c r="G109" s="580"/>
      <c r="H109" s="580"/>
    </row>
    <row r="110" spans="1:8" ht="11.25">
      <c r="A110" s="580"/>
      <c r="B110" s="580"/>
      <c r="C110" s="580"/>
      <c r="D110" s="580"/>
      <c r="E110" s="580"/>
      <c r="F110" s="580"/>
      <c r="G110" s="580"/>
      <c r="H110" s="580"/>
    </row>
    <row r="111" spans="1:8" ht="11.25">
      <c r="A111" s="580"/>
      <c r="B111" s="580"/>
      <c r="C111" s="580"/>
      <c r="D111" s="580"/>
      <c r="E111" s="580"/>
      <c r="F111" s="580"/>
      <c r="G111" s="580"/>
      <c r="H111" s="580"/>
    </row>
    <row r="112" spans="1:8" ht="11.25">
      <c r="A112" s="580"/>
      <c r="B112" s="580"/>
      <c r="C112" s="580"/>
      <c r="D112" s="580"/>
      <c r="E112" s="580"/>
      <c r="F112" s="580"/>
      <c r="G112" s="580"/>
      <c r="H112" s="580"/>
    </row>
    <row r="113" spans="1:8" ht="11.25">
      <c r="A113" s="580"/>
      <c r="B113" s="580"/>
      <c r="C113" s="580"/>
      <c r="D113" s="580"/>
      <c r="E113" s="580"/>
      <c r="F113" s="580"/>
      <c r="G113" s="580"/>
      <c r="H113" s="580"/>
    </row>
    <row r="114" spans="1:8" ht="11.25">
      <c r="A114" s="580"/>
      <c r="B114" s="580"/>
      <c r="C114" s="580"/>
      <c r="D114" s="580"/>
      <c r="E114" s="580"/>
      <c r="F114" s="580"/>
      <c r="G114" s="580"/>
      <c r="H114" s="580"/>
    </row>
    <row r="115" spans="1:8" ht="11.25">
      <c r="A115" s="580"/>
      <c r="B115" s="580"/>
      <c r="C115" s="580"/>
      <c r="D115" s="580"/>
      <c r="E115" s="580"/>
      <c r="F115" s="580"/>
      <c r="G115" s="580"/>
      <c r="H115" s="580"/>
    </row>
    <row r="116" spans="1:8" ht="11.25">
      <c r="A116" s="580"/>
      <c r="B116" s="580"/>
      <c r="C116" s="580"/>
      <c r="D116" s="580"/>
      <c r="E116" s="580"/>
      <c r="F116" s="580"/>
      <c r="G116" s="580"/>
      <c r="H116" s="580"/>
    </row>
    <row r="117" spans="1:8" ht="11.25">
      <c r="A117" s="580"/>
      <c r="B117" s="580"/>
      <c r="C117" s="580"/>
      <c r="D117" s="580"/>
      <c r="E117" s="580"/>
      <c r="F117" s="580"/>
      <c r="G117" s="580"/>
      <c r="H117" s="580"/>
    </row>
    <row r="118" spans="1:8" ht="11.25">
      <c r="A118" s="580"/>
      <c r="B118" s="580"/>
      <c r="C118" s="580"/>
      <c r="D118" s="580"/>
      <c r="E118" s="580"/>
      <c r="F118" s="580"/>
      <c r="G118" s="580"/>
      <c r="H118" s="580"/>
    </row>
    <row r="119" spans="1:8" ht="11.25">
      <c r="A119" s="580"/>
      <c r="B119" s="580"/>
      <c r="C119" s="580"/>
      <c r="D119" s="580"/>
      <c r="E119" s="580"/>
      <c r="F119" s="580"/>
      <c r="G119" s="580"/>
      <c r="H119" s="580"/>
    </row>
    <row r="120" spans="1:8" ht="11.25">
      <c r="A120" s="580"/>
      <c r="B120" s="580"/>
      <c r="C120" s="580"/>
      <c r="D120" s="580"/>
      <c r="E120" s="580"/>
      <c r="F120" s="580"/>
      <c r="G120" s="580"/>
      <c r="H120" s="580"/>
    </row>
    <row r="121" spans="1:8" ht="11.25">
      <c r="A121" s="580"/>
      <c r="B121" s="580"/>
      <c r="C121" s="580"/>
      <c r="D121" s="580"/>
      <c r="E121" s="580"/>
      <c r="F121" s="580"/>
      <c r="G121" s="580"/>
      <c r="H121" s="580"/>
    </row>
    <row r="122" spans="1:8" ht="11.25">
      <c r="A122" s="580"/>
      <c r="B122" s="580"/>
      <c r="C122" s="580"/>
      <c r="D122" s="580"/>
      <c r="E122" s="580"/>
      <c r="F122" s="580"/>
      <c r="G122" s="580"/>
      <c r="H122" s="580"/>
    </row>
    <row r="123" spans="1:8" ht="11.25">
      <c r="A123" s="580"/>
      <c r="B123" s="580"/>
      <c r="C123" s="580"/>
      <c r="D123" s="580"/>
      <c r="E123" s="580"/>
      <c r="F123" s="580"/>
      <c r="G123" s="580"/>
      <c r="H123" s="580"/>
    </row>
    <row r="124" spans="1:8" ht="11.25">
      <c r="A124" s="580"/>
      <c r="B124" s="580"/>
      <c r="C124" s="580"/>
      <c r="D124" s="580"/>
      <c r="E124" s="580"/>
      <c r="F124" s="580"/>
      <c r="G124" s="580"/>
      <c r="H124" s="580"/>
    </row>
    <row r="125" spans="1:8" ht="11.25">
      <c r="A125" s="580"/>
      <c r="B125" s="580"/>
      <c r="C125" s="580"/>
      <c r="D125" s="580"/>
      <c r="E125" s="580"/>
      <c r="F125" s="580"/>
      <c r="G125" s="580"/>
      <c r="H125" s="580"/>
    </row>
    <row r="126" spans="1:8" ht="11.25">
      <c r="A126" s="580"/>
      <c r="B126" s="580"/>
      <c r="C126" s="580"/>
      <c r="D126" s="580"/>
      <c r="E126" s="580"/>
      <c r="F126" s="580"/>
      <c r="G126" s="580"/>
      <c r="H126" s="580"/>
    </row>
    <row r="127" spans="1:8" ht="11.25">
      <c r="A127" s="580"/>
      <c r="B127" s="580"/>
      <c r="C127" s="580"/>
      <c r="D127" s="580"/>
      <c r="E127" s="580"/>
      <c r="F127" s="580"/>
      <c r="G127" s="580"/>
      <c r="H127" s="580"/>
    </row>
    <row r="128" spans="1:8" ht="11.25">
      <c r="A128" s="580"/>
      <c r="B128" s="580"/>
      <c r="C128" s="580"/>
      <c r="D128" s="580"/>
      <c r="E128" s="580"/>
      <c r="F128" s="580"/>
      <c r="G128" s="580"/>
      <c r="H128" s="580"/>
    </row>
    <row r="129" spans="1:8" ht="11.25">
      <c r="A129" s="580"/>
      <c r="B129" s="580"/>
      <c r="C129" s="580"/>
      <c r="D129" s="580"/>
      <c r="E129" s="580"/>
      <c r="F129" s="580"/>
      <c r="G129" s="580"/>
      <c r="H129" s="580"/>
    </row>
    <row r="130" spans="1:8" ht="11.25">
      <c r="A130" s="580"/>
      <c r="B130" s="580"/>
      <c r="C130" s="580"/>
      <c r="D130" s="580"/>
      <c r="E130" s="580"/>
      <c r="F130" s="580"/>
      <c r="G130" s="580"/>
      <c r="H130" s="580"/>
    </row>
    <row r="131" spans="1:8" ht="11.25">
      <c r="A131" s="580"/>
      <c r="B131" s="580"/>
      <c r="C131" s="580"/>
      <c r="D131" s="580"/>
      <c r="E131" s="580"/>
      <c r="F131" s="580"/>
      <c r="G131" s="580"/>
      <c r="H131" s="580"/>
    </row>
    <row r="132" spans="1:8" ht="11.25">
      <c r="A132" s="580"/>
      <c r="B132" s="580"/>
      <c r="C132" s="580"/>
      <c r="D132" s="580"/>
      <c r="E132" s="580"/>
      <c r="F132" s="580"/>
      <c r="G132" s="580"/>
      <c r="H132" s="580"/>
    </row>
    <row r="133" spans="1:8" ht="11.25">
      <c r="A133" s="580"/>
      <c r="B133" s="580"/>
      <c r="C133" s="580"/>
      <c r="D133" s="580"/>
      <c r="E133" s="580"/>
      <c r="F133" s="580"/>
      <c r="G133" s="580"/>
      <c r="H133" s="580"/>
    </row>
    <row r="134" spans="1:8" ht="11.25">
      <c r="A134" s="580"/>
      <c r="B134" s="580"/>
      <c r="C134" s="580"/>
      <c r="D134" s="580"/>
      <c r="E134" s="580"/>
      <c r="F134" s="580"/>
      <c r="G134" s="580"/>
      <c r="H134" s="580"/>
    </row>
    <row r="135" spans="1:8" ht="11.25">
      <c r="A135" s="580"/>
      <c r="B135" s="580"/>
      <c r="C135" s="580"/>
      <c r="D135" s="580"/>
      <c r="E135" s="580"/>
      <c r="F135" s="580"/>
      <c r="G135" s="580"/>
      <c r="H135" s="580"/>
    </row>
    <row r="136" spans="1:8" ht="11.25">
      <c r="A136" s="580"/>
      <c r="B136" s="580"/>
      <c r="C136" s="580"/>
      <c r="D136" s="580"/>
      <c r="E136" s="580"/>
      <c r="F136" s="580"/>
      <c r="G136" s="580"/>
      <c r="H136" s="580"/>
    </row>
    <row r="137" spans="1:8" ht="11.25">
      <c r="A137" s="580"/>
      <c r="B137" s="580"/>
      <c r="C137" s="580"/>
      <c r="D137" s="580"/>
      <c r="E137" s="580"/>
      <c r="F137" s="580"/>
      <c r="G137" s="580"/>
      <c r="H137" s="580"/>
    </row>
    <row r="138" spans="1:8" ht="11.25">
      <c r="A138" s="580"/>
      <c r="B138" s="580"/>
      <c r="C138" s="580"/>
      <c r="D138" s="580"/>
      <c r="E138" s="580"/>
      <c r="F138" s="580"/>
      <c r="G138" s="580"/>
      <c r="H138" s="580"/>
    </row>
    <row r="139" spans="1:8" ht="11.25">
      <c r="A139" s="580"/>
      <c r="B139" s="580"/>
      <c r="C139" s="580"/>
      <c r="D139" s="580"/>
      <c r="E139" s="580"/>
      <c r="F139" s="580"/>
      <c r="G139" s="580"/>
      <c r="H139" s="580"/>
    </row>
    <row r="140" spans="1:8" ht="11.25">
      <c r="A140" s="580"/>
      <c r="B140" s="580"/>
      <c r="C140" s="580"/>
      <c r="D140" s="580"/>
      <c r="E140" s="580"/>
      <c r="F140" s="580"/>
      <c r="G140" s="580"/>
      <c r="H140" s="580"/>
    </row>
    <row r="141" spans="1:8" ht="11.25">
      <c r="A141" s="580"/>
      <c r="B141" s="580"/>
      <c r="C141" s="580"/>
      <c r="D141" s="580"/>
      <c r="E141" s="580"/>
      <c r="F141" s="580"/>
      <c r="G141" s="580"/>
      <c r="H141" s="580"/>
    </row>
    <row r="142" spans="1:8" ht="11.25">
      <c r="A142" s="580"/>
      <c r="B142" s="580"/>
      <c r="C142" s="580"/>
      <c r="D142" s="580"/>
      <c r="E142" s="580"/>
      <c r="F142" s="580"/>
      <c r="G142" s="580"/>
      <c r="H142" s="580"/>
    </row>
    <row r="143" spans="1:8" ht="11.25">
      <c r="A143" s="580"/>
      <c r="B143" s="580"/>
      <c r="C143" s="580"/>
      <c r="D143" s="580"/>
      <c r="E143" s="580"/>
      <c r="F143" s="580"/>
      <c r="G143" s="580"/>
      <c r="H143" s="580"/>
    </row>
    <row r="144" spans="1:8" ht="11.25">
      <c r="A144" s="580"/>
      <c r="B144" s="580"/>
      <c r="C144" s="580"/>
      <c r="D144" s="580"/>
      <c r="E144" s="580"/>
      <c r="F144" s="580"/>
      <c r="G144" s="580"/>
      <c r="H144" s="580"/>
    </row>
    <row r="145" spans="1:8" ht="11.25">
      <c r="A145" s="580"/>
      <c r="B145" s="580"/>
      <c r="C145" s="580"/>
      <c r="D145" s="580"/>
      <c r="E145" s="580"/>
      <c r="F145" s="580"/>
      <c r="G145" s="580"/>
      <c r="H145" s="580"/>
    </row>
    <row r="146" spans="1:8" ht="11.25">
      <c r="A146" s="580"/>
      <c r="B146" s="580"/>
      <c r="C146" s="580"/>
      <c r="D146" s="580"/>
      <c r="E146" s="580"/>
      <c r="F146" s="580"/>
      <c r="G146" s="580"/>
      <c r="H146" s="580"/>
    </row>
    <row r="147" spans="1:8" ht="11.25">
      <c r="A147" s="580"/>
      <c r="B147" s="580"/>
      <c r="C147" s="580"/>
      <c r="D147" s="580"/>
      <c r="E147" s="580"/>
      <c r="F147" s="580"/>
      <c r="G147" s="580"/>
      <c r="H147" s="580"/>
    </row>
    <row r="148" spans="1:8" ht="11.25">
      <c r="A148" s="580"/>
      <c r="B148" s="580"/>
      <c r="C148" s="580"/>
      <c r="D148" s="580"/>
      <c r="E148" s="580"/>
      <c r="F148" s="580"/>
      <c r="G148" s="580"/>
      <c r="H148" s="580"/>
    </row>
    <row r="149" spans="1:8" ht="11.25">
      <c r="A149" s="580"/>
      <c r="B149" s="580"/>
      <c r="C149" s="580"/>
      <c r="D149" s="580"/>
      <c r="E149" s="580"/>
      <c r="F149" s="580"/>
      <c r="G149" s="580"/>
      <c r="H149" s="580"/>
    </row>
    <row r="150" spans="1:8" ht="11.25">
      <c r="A150" s="580"/>
      <c r="B150" s="580"/>
      <c r="C150" s="580"/>
      <c r="D150" s="580"/>
      <c r="E150" s="580"/>
      <c r="F150" s="580"/>
      <c r="G150" s="580"/>
      <c r="H150" s="580"/>
    </row>
    <row r="151" spans="1:8" ht="11.25">
      <c r="A151" s="580"/>
      <c r="B151" s="580"/>
      <c r="C151" s="580"/>
      <c r="D151" s="580"/>
      <c r="E151" s="580"/>
      <c r="F151" s="580"/>
      <c r="G151" s="580"/>
      <c r="H151" s="580"/>
    </row>
    <row r="152" spans="1:8" ht="11.25">
      <c r="A152" s="580"/>
      <c r="B152" s="580"/>
      <c r="C152" s="580"/>
      <c r="D152" s="580"/>
      <c r="E152" s="580"/>
      <c r="F152" s="580"/>
      <c r="G152" s="580"/>
      <c r="H152" s="580"/>
    </row>
    <row r="153" spans="1:8" ht="11.25">
      <c r="A153" s="580"/>
      <c r="B153" s="580"/>
      <c r="C153" s="580"/>
      <c r="D153" s="580"/>
      <c r="E153" s="580"/>
      <c r="F153" s="580"/>
      <c r="G153" s="580"/>
      <c r="H153" s="580"/>
    </row>
    <row r="154" spans="1:8" ht="11.25">
      <c r="A154" s="580"/>
      <c r="B154" s="580"/>
      <c r="C154" s="580"/>
      <c r="D154" s="580"/>
      <c r="E154" s="580"/>
      <c r="F154" s="580"/>
      <c r="G154" s="580"/>
      <c r="H154" s="580"/>
    </row>
    <row r="155" spans="1:8" ht="11.25">
      <c r="A155" s="580"/>
      <c r="B155" s="580"/>
      <c r="C155" s="580"/>
      <c r="D155" s="580"/>
      <c r="E155" s="580"/>
      <c r="F155" s="580"/>
      <c r="G155" s="580"/>
      <c r="H155" s="580"/>
    </row>
    <row r="156" spans="1:8" ht="11.25">
      <c r="A156" s="580"/>
      <c r="B156" s="580"/>
      <c r="C156" s="580"/>
      <c r="D156" s="580"/>
      <c r="E156" s="580"/>
      <c r="F156" s="580"/>
      <c r="G156" s="580"/>
      <c r="H156" s="580"/>
    </row>
    <row r="157" spans="1:8" ht="11.25">
      <c r="A157" s="580"/>
      <c r="B157" s="580"/>
      <c r="C157" s="580"/>
      <c r="D157" s="580"/>
      <c r="E157" s="580"/>
      <c r="F157" s="580"/>
      <c r="G157" s="580"/>
      <c r="H157" s="580"/>
    </row>
    <row r="158" spans="1:8" ht="11.25">
      <c r="A158" s="580"/>
      <c r="B158" s="580"/>
      <c r="C158" s="580"/>
      <c r="D158" s="580"/>
      <c r="E158" s="580"/>
      <c r="F158" s="580"/>
      <c r="G158" s="580"/>
      <c r="H158" s="580"/>
    </row>
    <row r="159" spans="1:8" ht="11.25">
      <c r="A159" s="580"/>
      <c r="B159" s="580"/>
      <c r="C159" s="580"/>
      <c r="D159" s="580"/>
      <c r="E159" s="580"/>
      <c r="F159" s="580"/>
      <c r="G159" s="580"/>
      <c r="H159" s="580"/>
    </row>
    <row r="160" spans="1:8" ht="11.25">
      <c r="A160" s="580"/>
      <c r="B160" s="580"/>
      <c r="C160" s="580"/>
      <c r="D160" s="580"/>
      <c r="E160" s="580"/>
      <c r="F160" s="580"/>
      <c r="G160" s="580"/>
      <c r="H160" s="580"/>
    </row>
    <row r="161" spans="1:8" ht="11.25">
      <c r="A161" s="580"/>
      <c r="B161" s="580"/>
      <c r="C161" s="580"/>
      <c r="D161" s="580"/>
      <c r="E161" s="580"/>
      <c r="F161" s="580"/>
      <c r="G161" s="580"/>
      <c r="H161" s="580"/>
    </row>
    <row r="162" spans="1:8" ht="11.25">
      <c r="A162" s="580"/>
      <c r="B162" s="580"/>
      <c r="C162" s="580"/>
      <c r="D162" s="580"/>
      <c r="E162" s="580"/>
      <c r="F162" s="580"/>
      <c r="G162" s="580"/>
      <c r="H162" s="580"/>
    </row>
    <row r="163" spans="1:8" ht="11.25">
      <c r="A163" s="580"/>
      <c r="B163" s="580"/>
      <c r="C163" s="580"/>
      <c r="D163" s="580"/>
      <c r="E163" s="580"/>
      <c r="F163" s="580"/>
      <c r="G163" s="580"/>
      <c r="H163" s="580"/>
    </row>
    <row r="164" spans="1:8" ht="11.25">
      <c r="A164" s="580"/>
      <c r="B164" s="580"/>
      <c r="C164" s="580"/>
      <c r="D164" s="580"/>
      <c r="E164" s="580"/>
      <c r="F164" s="580"/>
      <c r="G164" s="580"/>
      <c r="H164" s="580"/>
    </row>
    <row r="165" spans="1:8" ht="11.25">
      <c r="A165" s="580"/>
      <c r="B165" s="580"/>
      <c r="C165" s="580"/>
      <c r="D165" s="580"/>
      <c r="E165" s="580"/>
      <c r="F165" s="580"/>
      <c r="G165" s="580"/>
      <c r="H165" s="580"/>
    </row>
    <row r="166" spans="1:8" ht="11.25">
      <c r="A166" s="580"/>
      <c r="B166" s="580"/>
      <c r="C166" s="580"/>
      <c r="D166" s="580"/>
      <c r="E166" s="580"/>
      <c r="F166" s="580"/>
      <c r="G166" s="580"/>
      <c r="H166" s="580"/>
    </row>
    <row r="167" spans="1:8" ht="11.25">
      <c r="A167" s="580"/>
      <c r="B167" s="580"/>
      <c r="C167" s="580"/>
      <c r="D167" s="580"/>
      <c r="E167" s="580"/>
      <c r="F167" s="580"/>
      <c r="G167" s="580"/>
      <c r="H167" s="580"/>
    </row>
    <row r="168" spans="1:8" ht="11.25">
      <c r="A168" s="580"/>
      <c r="B168" s="580"/>
      <c r="C168" s="580"/>
      <c r="D168" s="580"/>
      <c r="E168" s="580"/>
      <c r="F168" s="580"/>
      <c r="G168" s="580"/>
      <c r="H168" s="580"/>
    </row>
    <row r="169" spans="1:8" ht="11.25">
      <c r="A169" s="580"/>
      <c r="B169" s="580"/>
      <c r="C169" s="580"/>
      <c r="D169" s="580"/>
      <c r="E169" s="580"/>
      <c r="F169" s="580"/>
      <c r="G169" s="580"/>
      <c r="H169" s="580"/>
    </row>
    <row r="170" spans="1:8" ht="11.25">
      <c r="A170" s="580"/>
      <c r="B170" s="580"/>
      <c r="C170" s="580"/>
      <c r="D170" s="580"/>
      <c r="E170" s="580"/>
      <c r="F170" s="580"/>
      <c r="G170" s="580"/>
      <c r="H170" s="580"/>
    </row>
    <row r="171" spans="1:8" ht="11.25">
      <c r="A171" s="580"/>
      <c r="B171" s="580"/>
      <c r="C171" s="580"/>
      <c r="D171" s="580"/>
      <c r="E171" s="580"/>
      <c r="F171" s="580"/>
      <c r="G171" s="580"/>
      <c r="H171" s="580"/>
    </row>
    <row r="172" spans="1:8" ht="11.25">
      <c r="A172" s="580"/>
      <c r="B172" s="580"/>
      <c r="C172" s="580"/>
      <c r="D172" s="580"/>
      <c r="E172" s="580"/>
      <c r="F172" s="580"/>
      <c r="G172" s="580"/>
      <c r="H172" s="580"/>
    </row>
    <row r="173" spans="1:8" ht="11.25">
      <c r="A173" s="580"/>
      <c r="B173" s="580"/>
      <c r="C173" s="580"/>
      <c r="D173" s="580"/>
      <c r="E173" s="580"/>
      <c r="F173" s="580"/>
      <c r="G173" s="580"/>
      <c r="H173" s="580"/>
    </row>
    <row r="174" spans="1:8" ht="11.25">
      <c r="A174" s="580"/>
      <c r="B174" s="580"/>
      <c r="C174" s="580"/>
      <c r="D174" s="580"/>
      <c r="E174" s="580"/>
      <c r="F174" s="580"/>
      <c r="G174" s="580"/>
      <c r="H174" s="580"/>
    </row>
    <row r="175" spans="1:8" ht="11.25">
      <c r="A175" s="580"/>
      <c r="B175" s="580"/>
      <c r="C175" s="580"/>
      <c r="D175" s="580"/>
      <c r="E175" s="580"/>
      <c r="F175" s="580"/>
      <c r="G175" s="580"/>
      <c r="H175" s="580"/>
    </row>
    <row r="176" spans="1:8" ht="11.25">
      <c r="A176" s="580"/>
      <c r="B176" s="580"/>
      <c r="C176" s="580"/>
      <c r="D176" s="580"/>
      <c r="E176" s="580"/>
      <c r="F176" s="580"/>
      <c r="G176" s="580"/>
      <c r="H176" s="580"/>
    </row>
    <row r="177" spans="1:8" ht="11.25">
      <c r="A177" s="580"/>
      <c r="B177" s="580"/>
      <c r="C177" s="580"/>
      <c r="D177" s="580"/>
      <c r="E177" s="580"/>
      <c r="F177" s="580"/>
      <c r="G177" s="580"/>
      <c r="H177" s="580"/>
    </row>
    <row r="178" spans="1:8" ht="11.25">
      <c r="A178" s="580"/>
      <c r="B178" s="580"/>
      <c r="C178" s="580"/>
      <c r="D178" s="580"/>
      <c r="E178" s="580"/>
      <c r="F178" s="580"/>
      <c r="G178" s="580"/>
      <c r="H178" s="580"/>
    </row>
    <row r="179" spans="1:8" ht="11.25">
      <c r="A179" s="580"/>
      <c r="B179" s="580"/>
      <c r="C179" s="580"/>
      <c r="D179" s="580"/>
      <c r="E179" s="580"/>
      <c r="F179" s="580"/>
      <c r="G179" s="580"/>
      <c r="H179" s="580"/>
    </row>
    <row r="180" spans="1:8" ht="11.25">
      <c r="A180" s="580"/>
      <c r="B180" s="580"/>
      <c r="C180" s="580"/>
      <c r="D180" s="580"/>
      <c r="E180" s="580"/>
      <c r="F180" s="580"/>
      <c r="G180" s="580"/>
      <c r="H180" s="580"/>
    </row>
    <row r="181" spans="1:8" ht="11.25">
      <c r="A181" s="580"/>
      <c r="B181" s="580"/>
      <c r="C181" s="580"/>
      <c r="D181" s="580"/>
      <c r="E181" s="580"/>
      <c r="F181" s="580"/>
      <c r="G181" s="580"/>
      <c r="H181" s="580"/>
    </row>
    <row r="182" spans="1:8" ht="11.25">
      <c r="A182" s="580"/>
      <c r="B182" s="580"/>
      <c r="C182" s="580"/>
      <c r="D182" s="580"/>
      <c r="E182" s="580"/>
      <c r="F182" s="580"/>
      <c r="G182" s="580"/>
      <c r="H182" s="580"/>
    </row>
    <row r="183" spans="1:8" ht="11.25">
      <c r="A183" s="580"/>
      <c r="B183" s="580"/>
      <c r="C183" s="580"/>
      <c r="D183" s="580"/>
      <c r="E183" s="580"/>
      <c r="F183" s="580"/>
      <c r="G183" s="580"/>
      <c r="H183" s="580"/>
    </row>
    <row r="184" spans="1:8" ht="11.25">
      <c r="A184" s="580"/>
      <c r="B184" s="580"/>
      <c r="C184" s="580"/>
      <c r="D184" s="580"/>
      <c r="E184" s="580"/>
      <c r="F184" s="580"/>
      <c r="G184" s="580"/>
      <c r="H184" s="580"/>
    </row>
    <row r="185" spans="1:8" ht="11.25">
      <c r="A185" s="580"/>
      <c r="B185" s="580"/>
      <c r="C185" s="580"/>
      <c r="D185" s="580"/>
      <c r="E185" s="580"/>
      <c r="F185" s="580"/>
      <c r="G185" s="580"/>
      <c r="H185" s="580"/>
    </row>
    <row r="186" spans="1:8" ht="11.25">
      <c r="A186" s="580"/>
      <c r="B186" s="580"/>
      <c r="C186" s="580"/>
      <c r="D186" s="580"/>
      <c r="E186" s="580"/>
      <c r="F186" s="580"/>
      <c r="G186" s="580"/>
      <c r="H186" s="580"/>
    </row>
    <row r="187" spans="1:8" ht="11.25">
      <c r="A187" s="580"/>
      <c r="B187" s="580"/>
      <c r="C187" s="580"/>
      <c r="D187" s="580"/>
      <c r="E187" s="580"/>
      <c r="F187" s="580"/>
      <c r="G187" s="580"/>
      <c r="H187" s="580"/>
    </row>
    <row r="188" spans="1:8" ht="11.25">
      <c r="A188" s="580"/>
      <c r="B188" s="580"/>
      <c r="C188" s="580"/>
      <c r="D188" s="580"/>
      <c r="E188" s="580"/>
      <c r="F188" s="580"/>
      <c r="G188" s="580"/>
      <c r="H188" s="580"/>
    </row>
    <row r="189" spans="1:8" ht="11.25">
      <c r="A189" s="580"/>
      <c r="B189" s="580"/>
      <c r="C189" s="580"/>
      <c r="D189" s="580"/>
      <c r="E189" s="580"/>
      <c r="F189" s="580"/>
      <c r="G189" s="580"/>
      <c r="H189" s="580"/>
    </row>
    <row r="190" spans="1:8" ht="11.25">
      <c r="A190" s="580"/>
      <c r="B190" s="580"/>
      <c r="C190" s="580"/>
      <c r="D190" s="580"/>
      <c r="E190" s="580"/>
      <c r="F190" s="580"/>
      <c r="G190" s="580"/>
      <c r="H190" s="580"/>
    </row>
    <row r="191" spans="1:8" ht="11.25">
      <c r="A191" s="580"/>
      <c r="B191" s="580"/>
      <c r="C191" s="580"/>
      <c r="D191" s="580"/>
      <c r="E191" s="580"/>
      <c r="F191" s="580"/>
      <c r="G191" s="580"/>
      <c r="H191" s="580"/>
    </row>
    <row r="192" spans="1:8" ht="11.25">
      <c r="A192" s="580"/>
      <c r="B192" s="580"/>
      <c r="C192" s="580"/>
      <c r="D192" s="580"/>
      <c r="E192" s="580"/>
      <c r="F192" s="580"/>
      <c r="G192" s="580"/>
      <c r="H192" s="580"/>
    </row>
    <row r="193" spans="1:8" ht="11.25">
      <c r="A193" s="580"/>
      <c r="B193" s="580"/>
      <c r="C193" s="580"/>
      <c r="D193" s="580"/>
      <c r="E193" s="580"/>
      <c r="F193" s="580"/>
      <c r="G193" s="580"/>
      <c r="H193" s="580"/>
    </row>
    <row r="194" spans="1:8" ht="11.25">
      <c r="A194" s="580"/>
      <c r="B194" s="580"/>
      <c r="C194" s="580"/>
      <c r="D194" s="580"/>
      <c r="E194" s="580"/>
      <c r="F194" s="580"/>
      <c r="G194" s="580"/>
      <c r="H194" s="580"/>
    </row>
    <row r="195" spans="1:8" ht="11.25">
      <c r="A195" s="580"/>
      <c r="B195" s="580"/>
      <c r="C195" s="580"/>
      <c r="D195" s="580"/>
      <c r="E195" s="580"/>
      <c r="F195" s="580"/>
      <c r="G195" s="580"/>
      <c r="H195" s="580"/>
    </row>
    <row r="196" spans="1:8" ht="11.25">
      <c r="A196" s="580"/>
      <c r="B196" s="580"/>
      <c r="C196" s="580"/>
      <c r="D196" s="580"/>
      <c r="E196" s="580"/>
      <c r="F196" s="580"/>
      <c r="G196" s="580"/>
      <c r="H196" s="580"/>
    </row>
    <row r="197" spans="1:8" ht="11.25">
      <c r="A197" s="580"/>
      <c r="B197" s="580"/>
      <c r="C197" s="580"/>
      <c r="D197" s="580"/>
      <c r="E197" s="580"/>
      <c r="F197" s="580"/>
      <c r="G197" s="580"/>
      <c r="H197" s="580"/>
    </row>
    <row r="198" spans="1:8" ht="11.25">
      <c r="A198" s="580"/>
      <c r="B198" s="580"/>
      <c r="C198" s="580"/>
      <c r="D198" s="580"/>
      <c r="E198" s="580"/>
      <c r="F198" s="580"/>
      <c r="G198" s="580"/>
      <c r="H198" s="580"/>
    </row>
    <row r="199" spans="1:8" ht="11.25">
      <c r="A199" s="580"/>
      <c r="B199" s="580"/>
      <c r="C199" s="580"/>
      <c r="D199" s="580"/>
      <c r="E199" s="580"/>
      <c r="F199" s="580"/>
      <c r="G199" s="580"/>
      <c r="H199" s="580"/>
    </row>
    <row r="200" spans="1:8" ht="11.25">
      <c r="A200" s="580"/>
      <c r="B200" s="580"/>
      <c r="C200" s="580"/>
      <c r="D200" s="580"/>
      <c r="E200" s="580"/>
      <c r="F200" s="580"/>
      <c r="G200" s="580"/>
      <c r="H200" s="580"/>
    </row>
    <row r="201" spans="1:8" ht="11.25">
      <c r="A201" s="580"/>
      <c r="B201" s="580"/>
      <c r="C201" s="580"/>
      <c r="D201" s="580"/>
      <c r="E201" s="580"/>
      <c r="F201" s="580"/>
      <c r="G201" s="580"/>
      <c r="H201" s="580"/>
    </row>
    <row r="202" spans="1:8" ht="11.25">
      <c r="A202" s="580"/>
      <c r="B202" s="580"/>
      <c r="C202" s="580"/>
      <c r="D202" s="580"/>
      <c r="E202" s="580"/>
      <c r="F202" s="580"/>
      <c r="G202" s="580"/>
      <c r="H202" s="580"/>
    </row>
    <row r="203" spans="1:8" ht="11.25">
      <c r="A203" s="580"/>
      <c r="B203" s="580"/>
      <c r="C203" s="580"/>
      <c r="D203" s="580"/>
      <c r="E203" s="580"/>
      <c r="F203" s="580"/>
      <c r="G203" s="580"/>
      <c r="H203" s="580"/>
    </row>
    <row r="204" spans="1:8" ht="11.25">
      <c r="A204" s="580"/>
      <c r="B204" s="580"/>
      <c r="C204" s="580"/>
      <c r="D204" s="580"/>
      <c r="E204" s="580"/>
      <c r="F204" s="580"/>
      <c r="G204" s="580"/>
      <c r="H204" s="580"/>
    </row>
    <row r="205" spans="1:8" ht="11.25">
      <c r="A205" s="580"/>
      <c r="B205" s="580"/>
      <c r="C205" s="580"/>
      <c r="D205" s="580"/>
      <c r="E205" s="580"/>
      <c r="F205" s="580"/>
      <c r="G205" s="580"/>
      <c r="H205" s="580"/>
    </row>
    <row r="206" spans="1:8" ht="11.25">
      <c r="A206" s="580"/>
      <c r="B206" s="580"/>
      <c r="C206" s="580"/>
      <c r="D206" s="580"/>
      <c r="E206" s="580"/>
      <c r="F206" s="580"/>
      <c r="G206" s="580"/>
      <c r="H206" s="580"/>
    </row>
    <row r="207" spans="1:8" ht="11.25">
      <c r="A207" s="580"/>
      <c r="B207" s="580"/>
      <c r="C207" s="580"/>
      <c r="D207" s="580"/>
      <c r="E207" s="580"/>
      <c r="F207" s="580"/>
      <c r="G207" s="580"/>
      <c r="H207" s="580"/>
    </row>
    <row r="208" spans="1:8" ht="11.25">
      <c r="A208" s="580"/>
      <c r="B208" s="580"/>
      <c r="C208" s="580"/>
      <c r="D208" s="580"/>
      <c r="E208" s="580"/>
      <c r="F208" s="580"/>
      <c r="G208" s="580"/>
      <c r="H208" s="580"/>
    </row>
    <row r="209" spans="1:8" ht="11.25">
      <c r="A209" s="580"/>
      <c r="B209" s="580"/>
      <c r="C209" s="580"/>
      <c r="D209" s="580"/>
      <c r="E209" s="580"/>
      <c r="F209" s="580"/>
      <c r="G209" s="580"/>
      <c r="H209" s="580"/>
    </row>
    <row r="210" spans="1:8" ht="11.25">
      <c r="A210" s="580"/>
      <c r="B210" s="580"/>
      <c r="C210" s="580"/>
      <c r="D210" s="580"/>
      <c r="E210" s="580"/>
      <c r="F210" s="580"/>
      <c r="G210" s="580"/>
      <c r="H210" s="580"/>
    </row>
    <row r="211" spans="1:8" ht="11.25">
      <c r="A211" s="580"/>
      <c r="B211" s="580"/>
      <c r="C211" s="580"/>
      <c r="D211" s="580"/>
      <c r="E211" s="580"/>
      <c r="F211" s="580"/>
      <c r="G211" s="580"/>
      <c r="H211" s="580"/>
    </row>
    <row r="212" spans="1:8" ht="11.25">
      <c r="A212" s="580"/>
      <c r="B212" s="580"/>
      <c r="C212" s="580"/>
      <c r="D212" s="580"/>
      <c r="E212" s="580"/>
      <c r="F212" s="580"/>
      <c r="G212" s="580"/>
      <c r="H212" s="580"/>
    </row>
    <row r="213" spans="1:8" ht="11.25">
      <c r="A213" s="580"/>
      <c r="B213" s="580"/>
      <c r="C213" s="580"/>
      <c r="D213" s="580"/>
      <c r="E213" s="580"/>
      <c r="F213" s="580"/>
      <c r="G213" s="580"/>
      <c r="H213" s="580"/>
    </row>
    <row r="214" spans="1:8" ht="11.25">
      <c r="A214" s="580"/>
      <c r="B214" s="580"/>
      <c r="C214" s="580"/>
      <c r="D214" s="580"/>
      <c r="E214" s="580"/>
      <c r="F214" s="580"/>
      <c r="G214" s="580"/>
      <c r="H214" s="580"/>
    </row>
    <row r="215" spans="1:8" ht="11.25">
      <c r="A215" s="580"/>
      <c r="B215" s="580"/>
      <c r="C215" s="580"/>
      <c r="D215" s="580"/>
      <c r="E215" s="580"/>
      <c r="F215" s="580"/>
      <c r="G215" s="580"/>
      <c r="H215" s="580"/>
    </row>
    <row r="216" spans="1:8" ht="11.25">
      <c r="A216" s="580"/>
      <c r="B216" s="580"/>
      <c r="C216" s="580"/>
      <c r="D216" s="580"/>
      <c r="E216" s="580"/>
      <c r="F216" s="580"/>
      <c r="G216" s="580"/>
      <c r="H216" s="580"/>
    </row>
    <row r="217" spans="1:8" ht="11.25">
      <c r="A217" s="580"/>
      <c r="B217" s="580"/>
      <c r="C217" s="580"/>
      <c r="D217" s="580"/>
      <c r="E217" s="580"/>
      <c r="F217" s="580"/>
      <c r="G217" s="580"/>
      <c r="H217" s="580"/>
    </row>
    <row r="218" spans="1:8" ht="11.25">
      <c r="A218" s="580"/>
      <c r="B218" s="580"/>
      <c r="C218" s="580"/>
      <c r="D218" s="580"/>
      <c r="E218" s="580"/>
      <c r="F218" s="580"/>
      <c r="G218" s="580"/>
      <c r="H218" s="580"/>
    </row>
    <row r="219" spans="1:8" ht="11.25">
      <c r="A219" s="580"/>
      <c r="B219" s="580"/>
      <c r="C219" s="580"/>
      <c r="D219" s="580"/>
      <c r="E219" s="580"/>
      <c r="F219" s="580"/>
      <c r="G219" s="580"/>
      <c r="H219" s="580"/>
    </row>
    <row r="220" spans="1:8" ht="11.25">
      <c r="A220" s="580"/>
      <c r="B220" s="580"/>
      <c r="C220" s="580"/>
      <c r="D220" s="580"/>
      <c r="E220" s="580"/>
      <c r="F220" s="580"/>
      <c r="G220" s="580"/>
      <c r="H220" s="580"/>
    </row>
    <row r="221" spans="1:8" ht="11.25">
      <c r="A221" s="580"/>
      <c r="B221" s="580"/>
      <c r="C221" s="580"/>
      <c r="D221" s="580"/>
      <c r="E221" s="580"/>
      <c r="F221" s="580"/>
      <c r="G221" s="580"/>
      <c r="H221" s="580"/>
    </row>
    <row r="222" spans="1:8" ht="11.25">
      <c r="A222" s="580"/>
      <c r="B222" s="580"/>
      <c r="C222" s="580"/>
      <c r="D222" s="580"/>
      <c r="E222" s="580"/>
      <c r="F222" s="580"/>
      <c r="G222" s="580"/>
      <c r="H222" s="580"/>
    </row>
    <row r="223" spans="1:8" ht="11.25">
      <c r="A223" s="580"/>
      <c r="B223" s="580"/>
      <c r="C223" s="580"/>
      <c r="D223" s="580"/>
      <c r="E223" s="580"/>
      <c r="F223" s="580"/>
      <c r="G223" s="580"/>
      <c r="H223" s="580"/>
    </row>
    <row r="224" spans="1:8" ht="11.25">
      <c r="A224" s="580"/>
      <c r="B224" s="580"/>
      <c r="C224" s="580"/>
      <c r="D224" s="580"/>
      <c r="E224" s="580"/>
      <c r="F224" s="580"/>
      <c r="G224" s="580"/>
      <c r="H224" s="580"/>
    </row>
    <row r="225" spans="1:8" ht="11.25">
      <c r="A225" s="580"/>
      <c r="B225" s="580"/>
      <c r="C225" s="580"/>
      <c r="D225" s="580"/>
      <c r="E225" s="580"/>
      <c r="F225" s="580"/>
      <c r="G225" s="580"/>
      <c r="H225" s="580"/>
    </row>
    <row r="226" spans="1:8" ht="11.25">
      <c r="A226" s="580"/>
      <c r="B226" s="580"/>
      <c r="C226" s="580"/>
      <c r="D226" s="580"/>
      <c r="E226" s="580"/>
      <c r="F226" s="580"/>
      <c r="G226" s="580"/>
      <c r="H226" s="580"/>
    </row>
    <row r="227" spans="1:8" ht="11.25">
      <c r="A227" s="580"/>
      <c r="B227" s="580"/>
      <c r="C227" s="580"/>
      <c r="D227" s="580"/>
      <c r="E227" s="580"/>
      <c r="F227" s="580"/>
      <c r="G227" s="580"/>
      <c r="H227" s="580"/>
    </row>
    <row r="228" spans="1:8" ht="11.25">
      <c r="A228" s="580"/>
      <c r="B228" s="580"/>
      <c r="C228" s="580"/>
      <c r="D228" s="580"/>
      <c r="E228" s="580"/>
      <c r="F228" s="580"/>
      <c r="G228" s="580"/>
      <c r="H228" s="580"/>
    </row>
    <row r="229" spans="1:8" ht="11.25">
      <c r="A229" s="580"/>
      <c r="B229" s="580"/>
      <c r="C229" s="580"/>
      <c r="D229" s="580"/>
      <c r="E229" s="580"/>
      <c r="F229" s="580"/>
      <c r="G229" s="580"/>
      <c r="H229" s="580"/>
    </row>
    <row r="230" spans="1:8" ht="11.25">
      <c r="A230" s="580"/>
      <c r="B230" s="580"/>
      <c r="C230" s="580"/>
      <c r="D230" s="580"/>
      <c r="E230" s="580"/>
      <c r="F230" s="580"/>
      <c r="G230" s="580"/>
      <c r="H230" s="580"/>
    </row>
    <row r="231" spans="1:8" ht="11.25">
      <c r="A231" s="580"/>
      <c r="B231" s="580"/>
      <c r="C231" s="580"/>
      <c r="D231" s="580"/>
      <c r="E231" s="580"/>
      <c r="F231" s="580"/>
      <c r="G231" s="580"/>
      <c r="H231" s="580"/>
    </row>
    <row r="232" spans="1:8" ht="11.25">
      <c r="A232" s="580"/>
      <c r="B232" s="580"/>
      <c r="C232" s="580"/>
      <c r="D232" s="580"/>
      <c r="E232" s="580"/>
      <c r="F232" s="580"/>
      <c r="G232" s="580"/>
      <c r="H232" s="580"/>
    </row>
    <row r="233" spans="1:8" ht="11.25">
      <c r="A233" s="580"/>
      <c r="B233" s="580"/>
      <c r="C233" s="580"/>
      <c r="D233" s="580"/>
      <c r="E233" s="580"/>
      <c r="F233" s="580"/>
      <c r="G233" s="580"/>
      <c r="H233" s="580"/>
    </row>
    <row r="234" spans="1:8" ht="11.25">
      <c r="A234" s="580"/>
      <c r="B234" s="580"/>
      <c r="C234" s="580"/>
      <c r="D234" s="580"/>
      <c r="E234" s="580"/>
      <c r="F234" s="580"/>
      <c r="G234" s="580"/>
      <c r="H234" s="580"/>
    </row>
    <row r="235" spans="1:8" ht="11.25">
      <c r="A235" s="580"/>
      <c r="B235" s="580"/>
      <c r="C235" s="580"/>
      <c r="D235" s="580"/>
      <c r="E235" s="580"/>
      <c r="F235" s="580"/>
      <c r="G235" s="580"/>
      <c r="H235" s="580"/>
    </row>
    <row r="236" spans="1:8" ht="11.25">
      <c r="A236" s="580"/>
      <c r="B236" s="580"/>
      <c r="C236" s="580"/>
      <c r="D236" s="580"/>
      <c r="E236" s="580"/>
      <c r="F236" s="580"/>
      <c r="G236" s="580"/>
      <c r="H236" s="580"/>
    </row>
    <row r="237" spans="1:8" ht="11.25">
      <c r="A237" s="580"/>
      <c r="B237" s="580"/>
      <c r="C237" s="580"/>
      <c r="D237" s="580"/>
      <c r="E237" s="580"/>
      <c r="F237" s="580"/>
      <c r="G237" s="580"/>
      <c r="H237" s="580"/>
    </row>
    <row r="238" spans="1:8" ht="11.25">
      <c r="A238" s="580"/>
      <c r="B238" s="580"/>
      <c r="C238" s="580"/>
      <c r="D238" s="580"/>
      <c r="E238" s="580"/>
      <c r="F238" s="580"/>
      <c r="G238" s="580"/>
      <c r="H238" s="580"/>
    </row>
    <row r="239" spans="1:8" ht="11.25">
      <c r="A239" s="580"/>
      <c r="B239" s="580"/>
      <c r="C239" s="580"/>
      <c r="D239" s="580"/>
      <c r="E239" s="580"/>
      <c r="F239" s="580"/>
      <c r="G239" s="580"/>
      <c r="H239" s="580"/>
    </row>
    <row r="240" spans="1:8" ht="11.25">
      <c r="A240" s="580"/>
      <c r="B240" s="580"/>
      <c r="C240" s="580"/>
      <c r="D240" s="580"/>
      <c r="E240" s="580"/>
      <c r="F240" s="580"/>
      <c r="G240" s="580"/>
      <c r="H240" s="580"/>
    </row>
    <row r="241" spans="1:8" ht="11.25">
      <c r="A241" s="580"/>
      <c r="B241" s="580"/>
      <c r="C241" s="580"/>
      <c r="D241" s="580"/>
      <c r="E241" s="580"/>
      <c r="F241" s="580"/>
      <c r="G241" s="580"/>
      <c r="H241" s="580"/>
    </row>
    <row r="242" spans="1:8" ht="11.25">
      <c r="A242" s="580"/>
      <c r="B242" s="580"/>
      <c r="C242" s="580"/>
      <c r="D242" s="580"/>
      <c r="E242" s="580"/>
      <c r="F242" s="580"/>
      <c r="G242" s="580"/>
      <c r="H242" s="580"/>
    </row>
    <row r="243" spans="1:8" ht="11.25">
      <c r="A243" s="580"/>
      <c r="B243" s="580"/>
      <c r="C243" s="580"/>
      <c r="D243" s="580"/>
      <c r="E243" s="580"/>
      <c r="F243" s="580"/>
      <c r="G243" s="580"/>
      <c r="H243" s="580"/>
    </row>
    <row r="244" spans="1:8" ht="11.25">
      <c r="A244" s="580"/>
      <c r="B244" s="580"/>
      <c r="C244" s="580"/>
      <c r="D244" s="580"/>
      <c r="E244" s="580"/>
      <c r="F244" s="580"/>
      <c r="G244" s="580"/>
      <c r="H244" s="580"/>
    </row>
    <row r="245" spans="1:8" ht="11.25">
      <c r="A245" s="580"/>
      <c r="B245" s="580"/>
      <c r="C245" s="580"/>
      <c r="D245" s="580"/>
      <c r="E245" s="580"/>
      <c r="F245" s="580"/>
      <c r="G245" s="580"/>
      <c r="H245" s="580"/>
    </row>
    <row r="246" spans="1:8" ht="11.25">
      <c r="A246" s="580"/>
      <c r="B246" s="580"/>
      <c r="C246" s="580"/>
      <c r="D246" s="580"/>
      <c r="E246" s="580"/>
      <c r="F246" s="580"/>
      <c r="G246" s="580"/>
      <c r="H246" s="580"/>
    </row>
    <row r="247" spans="1:8" ht="11.25">
      <c r="A247" s="580"/>
      <c r="B247" s="580"/>
      <c r="C247" s="580"/>
      <c r="D247" s="580"/>
      <c r="E247" s="580"/>
      <c r="F247" s="580"/>
      <c r="G247" s="580"/>
      <c r="H247" s="580"/>
    </row>
    <row r="248" spans="1:8" ht="11.25">
      <c r="A248" s="580"/>
      <c r="B248" s="580"/>
      <c r="C248" s="580"/>
      <c r="D248" s="580"/>
      <c r="E248" s="580"/>
      <c r="F248" s="580"/>
      <c r="G248" s="580"/>
      <c r="H248" s="580"/>
    </row>
    <row r="249" spans="1:8" ht="11.25">
      <c r="A249" s="580"/>
      <c r="B249" s="580"/>
      <c r="C249" s="580"/>
      <c r="D249" s="580"/>
      <c r="E249" s="580"/>
      <c r="F249" s="580"/>
      <c r="G249" s="580"/>
      <c r="H249" s="580"/>
    </row>
    <row r="250" spans="1:8" ht="11.25">
      <c r="A250" s="580"/>
      <c r="B250" s="580"/>
      <c r="C250" s="580"/>
      <c r="D250" s="580"/>
      <c r="E250" s="580"/>
      <c r="F250" s="580"/>
      <c r="G250" s="580"/>
      <c r="H250" s="580"/>
    </row>
    <row r="251" spans="1:8" ht="11.25">
      <c r="A251" s="580"/>
      <c r="B251" s="580"/>
      <c r="C251" s="580"/>
      <c r="D251" s="580"/>
      <c r="E251" s="580"/>
      <c r="F251" s="580"/>
      <c r="G251" s="580"/>
      <c r="H251" s="580"/>
    </row>
    <row r="252" spans="1:8" ht="11.25">
      <c r="A252" s="580"/>
      <c r="B252" s="580"/>
      <c r="C252" s="580"/>
      <c r="D252" s="580"/>
      <c r="E252" s="580"/>
      <c r="F252" s="580"/>
      <c r="G252" s="580"/>
      <c r="H252" s="580"/>
    </row>
    <row r="253" spans="1:8" ht="11.25">
      <c r="A253" s="580"/>
      <c r="B253" s="580"/>
      <c r="C253" s="580"/>
      <c r="D253" s="580"/>
      <c r="E253" s="580"/>
      <c r="F253" s="580"/>
      <c r="G253" s="580"/>
      <c r="H253" s="580"/>
    </row>
    <row r="254" spans="1:8" ht="11.25">
      <c r="A254" s="580"/>
      <c r="B254" s="580"/>
      <c r="C254" s="580"/>
      <c r="D254" s="580"/>
      <c r="E254" s="580"/>
      <c r="F254" s="580"/>
      <c r="G254" s="580"/>
      <c r="H254" s="580"/>
    </row>
    <row r="255" spans="1:8" ht="11.25">
      <c r="A255" s="580"/>
      <c r="B255" s="580"/>
      <c r="C255" s="580"/>
      <c r="D255" s="580"/>
      <c r="E255" s="580"/>
      <c r="F255" s="580"/>
      <c r="G255" s="580"/>
      <c r="H255" s="580"/>
    </row>
    <row r="256" spans="1:8" ht="11.25">
      <c r="A256" s="580"/>
      <c r="B256" s="580"/>
      <c r="C256" s="580"/>
      <c r="D256" s="580"/>
      <c r="E256" s="580"/>
      <c r="F256" s="580"/>
      <c r="G256" s="580"/>
      <c r="H256" s="580"/>
    </row>
    <row r="257" spans="1:8" ht="11.25">
      <c r="A257" s="580"/>
      <c r="B257" s="580"/>
      <c r="C257" s="580"/>
      <c r="D257" s="580"/>
      <c r="E257" s="580"/>
      <c r="F257" s="580"/>
      <c r="G257" s="580"/>
      <c r="H257" s="580"/>
    </row>
    <row r="258" spans="1:8" ht="11.25">
      <c r="A258" s="580"/>
      <c r="B258" s="580"/>
      <c r="C258" s="580"/>
      <c r="D258" s="580"/>
      <c r="E258" s="580"/>
      <c r="F258" s="580"/>
      <c r="G258" s="580"/>
      <c r="H258" s="580"/>
    </row>
    <row r="259" spans="1:8" ht="11.25">
      <c r="A259" s="580"/>
      <c r="B259" s="580"/>
      <c r="C259" s="580"/>
      <c r="D259" s="580"/>
      <c r="E259" s="580"/>
      <c r="F259" s="580"/>
      <c r="G259" s="580"/>
      <c r="H259" s="580"/>
    </row>
    <row r="260" spans="1:8" ht="11.25">
      <c r="A260" s="580"/>
      <c r="B260" s="580"/>
      <c r="C260" s="580"/>
      <c r="D260" s="580"/>
      <c r="E260" s="580"/>
      <c r="F260" s="580"/>
      <c r="G260" s="580"/>
      <c r="H260" s="580"/>
    </row>
    <row r="261" spans="1:8" ht="11.25">
      <c r="A261" s="580"/>
      <c r="B261" s="580"/>
      <c r="C261" s="580"/>
      <c r="D261" s="580"/>
      <c r="E261" s="580"/>
      <c r="F261" s="580"/>
      <c r="G261" s="580"/>
      <c r="H261" s="580"/>
    </row>
    <row r="262" spans="1:8" ht="11.25">
      <c r="A262" s="580"/>
      <c r="B262" s="580"/>
      <c r="C262" s="580"/>
      <c r="D262" s="580"/>
      <c r="E262" s="580"/>
      <c r="F262" s="580"/>
      <c r="G262" s="580"/>
      <c r="H262" s="580"/>
    </row>
    <row r="263" spans="1:8" ht="11.25">
      <c r="A263" s="580"/>
      <c r="B263" s="580"/>
      <c r="C263" s="580"/>
      <c r="D263" s="580"/>
      <c r="E263" s="580"/>
      <c r="F263" s="580"/>
      <c r="G263" s="580"/>
      <c r="H263" s="580"/>
    </row>
    <row r="264" spans="1:8" ht="11.25">
      <c r="A264" s="580"/>
      <c r="B264" s="580"/>
      <c r="C264" s="580"/>
      <c r="D264" s="580"/>
      <c r="E264" s="580"/>
      <c r="F264" s="580"/>
      <c r="G264" s="580"/>
      <c r="H264" s="580"/>
    </row>
    <row r="265" spans="1:8" ht="11.25">
      <c r="A265" s="580"/>
      <c r="B265" s="580"/>
      <c r="C265" s="580"/>
      <c r="D265" s="580"/>
      <c r="E265" s="580"/>
      <c r="F265" s="580"/>
      <c r="G265" s="580"/>
      <c r="H265" s="580"/>
    </row>
    <row r="266" spans="1:8" ht="11.25">
      <c r="A266" s="580"/>
      <c r="B266" s="580"/>
      <c r="C266" s="580"/>
      <c r="D266" s="580"/>
      <c r="E266" s="580"/>
      <c r="F266" s="580"/>
      <c r="G266" s="580"/>
      <c r="H266" s="580"/>
    </row>
    <row r="267" spans="1:8" ht="11.25">
      <c r="A267" s="580"/>
      <c r="B267" s="580"/>
      <c r="C267" s="580"/>
      <c r="D267" s="580"/>
      <c r="E267" s="580"/>
      <c r="F267" s="580"/>
      <c r="G267" s="580"/>
      <c r="H267" s="580"/>
    </row>
    <row r="268" spans="1:8" ht="11.25">
      <c r="A268" s="580"/>
      <c r="B268" s="580"/>
      <c r="C268" s="580"/>
      <c r="D268" s="580"/>
      <c r="E268" s="580"/>
      <c r="F268" s="580"/>
      <c r="G268" s="580"/>
      <c r="H268" s="580"/>
    </row>
    <row r="269" spans="1:8" ht="11.25">
      <c r="A269" s="580"/>
      <c r="B269" s="580"/>
      <c r="C269" s="580"/>
      <c r="D269" s="580"/>
      <c r="E269" s="580"/>
      <c r="F269" s="580"/>
      <c r="G269" s="580"/>
      <c r="H269" s="580"/>
    </row>
    <row r="270" spans="1:8" ht="11.25">
      <c r="A270" s="580"/>
      <c r="B270" s="580"/>
      <c r="C270" s="580"/>
      <c r="D270" s="580"/>
      <c r="E270" s="580"/>
      <c r="F270" s="580"/>
      <c r="G270" s="580"/>
      <c r="H270" s="580"/>
    </row>
    <row r="271" spans="1:8" ht="11.25">
      <c r="A271" s="580"/>
      <c r="B271" s="580"/>
      <c r="C271" s="580"/>
      <c r="D271" s="580"/>
      <c r="E271" s="580"/>
      <c r="F271" s="580"/>
      <c r="G271" s="580"/>
      <c r="H271" s="580"/>
    </row>
    <row r="272" spans="1:8" ht="11.25">
      <c r="A272" s="580"/>
      <c r="B272" s="580"/>
      <c r="C272" s="580"/>
      <c r="D272" s="580"/>
      <c r="E272" s="580"/>
      <c r="F272" s="580"/>
      <c r="G272" s="580"/>
      <c r="H272" s="580"/>
    </row>
    <row r="273" spans="1:8" ht="11.25">
      <c r="A273" s="580"/>
      <c r="B273" s="580"/>
      <c r="C273" s="580"/>
      <c r="D273" s="580"/>
      <c r="E273" s="580"/>
      <c r="F273" s="580"/>
      <c r="G273" s="580"/>
      <c r="H273" s="580"/>
    </row>
    <row r="274" spans="1:8" ht="11.25">
      <c r="A274" s="580"/>
      <c r="B274" s="580"/>
      <c r="C274" s="580"/>
      <c r="D274" s="580"/>
      <c r="E274" s="580"/>
      <c r="F274" s="580"/>
      <c r="G274" s="580"/>
      <c r="H274" s="580"/>
    </row>
    <row r="275" spans="1:8" ht="11.25">
      <c r="A275" s="580"/>
      <c r="B275" s="580"/>
      <c r="C275" s="580"/>
      <c r="D275" s="580"/>
      <c r="E275" s="580"/>
      <c r="F275" s="580"/>
      <c r="G275" s="580"/>
      <c r="H275" s="580"/>
    </row>
    <row r="276" spans="1:8" ht="11.25">
      <c r="A276" s="580"/>
      <c r="B276" s="580"/>
      <c r="C276" s="580"/>
      <c r="D276" s="580"/>
      <c r="E276" s="580"/>
      <c r="F276" s="580"/>
      <c r="G276" s="580"/>
      <c r="H276" s="580"/>
    </row>
    <row r="277" spans="1:8" ht="11.25">
      <c r="A277" s="580"/>
      <c r="B277" s="580"/>
      <c r="C277" s="580"/>
      <c r="D277" s="580"/>
      <c r="E277" s="580"/>
      <c r="F277" s="580"/>
      <c r="G277" s="580"/>
      <c r="H277" s="580"/>
    </row>
    <row r="278" spans="1:8" ht="11.25">
      <c r="A278" s="580"/>
      <c r="B278" s="580"/>
      <c r="C278" s="580"/>
      <c r="D278" s="580"/>
      <c r="E278" s="580"/>
      <c r="F278" s="580"/>
      <c r="G278" s="580"/>
      <c r="H278" s="580"/>
    </row>
    <row r="279" spans="1:8" ht="11.25">
      <c r="A279" s="580"/>
      <c r="B279" s="580"/>
      <c r="C279" s="580"/>
      <c r="D279" s="580"/>
      <c r="E279" s="580"/>
      <c r="F279" s="580"/>
      <c r="G279" s="580"/>
      <c r="H279" s="580"/>
    </row>
    <row r="280" spans="1:8" ht="11.25">
      <c r="A280" s="580"/>
      <c r="B280" s="580"/>
      <c r="C280" s="580"/>
      <c r="D280" s="580"/>
      <c r="E280" s="580"/>
      <c r="F280" s="580"/>
      <c r="G280" s="580"/>
      <c r="H280" s="580"/>
    </row>
    <row r="281" spans="1:8" ht="11.25">
      <c r="A281" s="580"/>
      <c r="B281" s="580"/>
      <c r="C281" s="580"/>
      <c r="D281" s="580"/>
      <c r="E281" s="580"/>
      <c r="F281" s="580"/>
      <c r="G281" s="580"/>
      <c r="H281" s="580"/>
    </row>
    <row r="282" spans="1:8" ht="11.25">
      <c r="A282" s="580"/>
      <c r="B282" s="580"/>
      <c r="C282" s="580"/>
      <c r="D282" s="580"/>
      <c r="E282" s="580"/>
      <c r="F282" s="580"/>
      <c r="G282" s="580"/>
      <c r="H282" s="580"/>
    </row>
    <row r="283" spans="1:8" ht="11.25">
      <c r="A283" s="580"/>
      <c r="B283" s="580"/>
      <c r="C283" s="580"/>
      <c r="D283" s="580"/>
      <c r="E283" s="580"/>
      <c r="F283" s="580"/>
      <c r="G283" s="580"/>
      <c r="H283" s="580"/>
    </row>
    <row r="284" spans="1:8" ht="11.25">
      <c r="A284" s="580"/>
      <c r="B284" s="580"/>
      <c r="C284" s="580"/>
      <c r="D284" s="580"/>
      <c r="E284" s="580"/>
      <c r="F284" s="580"/>
      <c r="G284" s="580"/>
      <c r="H284" s="580"/>
    </row>
    <row r="285" spans="1:8" ht="11.25">
      <c r="A285" s="580"/>
      <c r="B285" s="580"/>
      <c r="C285" s="580"/>
      <c r="D285" s="580"/>
      <c r="E285" s="580"/>
      <c r="F285" s="580"/>
      <c r="G285" s="580"/>
      <c r="H285" s="580"/>
    </row>
    <row r="286" spans="1:8" ht="11.25">
      <c r="A286" s="580"/>
      <c r="B286" s="580"/>
      <c r="C286" s="580"/>
      <c r="D286" s="580"/>
      <c r="E286" s="580"/>
      <c r="F286" s="580"/>
      <c r="G286" s="580"/>
      <c r="H286" s="580"/>
    </row>
    <row r="287" spans="1:8" ht="11.25">
      <c r="A287" s="580"/>
      <c r="B287" s="580"/>
      <c r="C287" s="580"/>
      <c r="D287" s="580"/>
      <c r="E287" s="580"/>
      <c r="F287" s="580"/>
      <c r="G287" s="580"/>
      <c r="H287" s="580"/>
    </row>
    <row r="288" spans="1:8" ht="11.25">
      <c r="A288" s="580"/>
      <c r="B288" s="580"/>
      <c r="C288" s="580"/>
      <c r="D288" s="580"/>
      <c r="E288" s="580"/>
      <c r="F288" s="580"/>
      <c r="G288" s="580"/>
      <c r="H288" s="580"/>
    </row>
    <row r="289" spans="1:8" ht="11.25">
      <c r="A289" s="580"/>
      <c r="B289" s="580"/>
      <c r="C289" s="580"/>
      <c r="D289" s="580"/>
      <c r="E289" s="580"/>
      <c r="F289" s="580"/>
      <c r="G289" s="580"/>
      <c r="H289" s="580"/>
    </row>
    <row r="290" spans="1:8" ht="11.25">
      <c r="A290" s="580"/>
      <c r="B290" s="580"/>
      <c r="C290" s="580"/>
      <c r="D290" s="580"/>
      <c r="E290" s="580"/>
      <c r="F290" s="580"/>
      <c r="G290" s="580"/>
      <c r="H290" s="580"/>
    </row>
    <row r="291" spans="1:8" ht="11.25">
      <c r="A291" s="580"/>
      <c r="B291" s="580"/>
      <c r="C291" s="580"/>
      <c r="D291" s="580"/>
      <c r="E291" s="580"/>
      <c r="F291" s="580"/>
      <c r="G291" s="580"/>
      <c r="H291" s="580"/>
    </row>
    <row r="292" spans="1:8" ht="11.25">
      <c r="A292" s="580"/>
      <c r="B292" s="580"/>
      <c r="C292" s="580"/>
      <c r="D292" s="580"/>
      <c r="E292" s="580"/>
      <c r="F292" s="580"/>
      <c r="G292" s="580"/>
      <c r="H292" s="580"/>
    </row>
    <row r="293" spans="1:8" ht="11.25">
      <c r="A293" s="580"/>
      <c r="B293" s="580"/>
      <c r="C293" s="580"/>
      <c r="D293" s="580"/>
      <c r="E293" s="580"/>
      <c r="F293" s="580"/>
      <c r="G293" s="580"/>
      <c r="H293" s="580"/>
    </row>
    <row r="294" spans="1:8" ht="11.25">
      <c r="A294" s="580"/>
      <c r="B294" s="580"/>
      <c r="C294" s="580"/>
      <c r="D294" s="580"/>
      <c r="E294" s="580"/>
      <c r="F294" s="580"/>
      <c r="G294" s="580"/>
      <c r="H294" s="580"/>
    </row>
    <row r="295" spans="1:8" ht="11.25">
      <c r="A295" s="580"/>
      <c r="B295" s="580"/>
      <c r="C295" s="580"/>
      <c r="D295" s="580"/>
      <c r="E295" s="580"/>
      <c r="F295" s="580"/>
      <c r="G295" s="580"/>
      <c r="H295" s="580"/>
    </row>
    <row r="296" spans="1:8" ht="11.25">
      <c r="A296" s="580"/>
      <c r="B296" s="580"/>
      <c r="C296" s="580"/>
      <c r="D296" s="580"/>
      <c r="E296" s="580"/>
      <c r="F296" s="580"/>
      <c r="G296" s="580"/>
      <c r="H296" s="580"/>
    </row>
    <row r="297" spans="1:8" ht="11.25">
      <c r="A297" s="580"/>
      <c r="B297" s="580"/>
      <c r="C297" s="580"/>
      <c r="D297" s="580"/>
      <c r="E297" s="580"/>
      <c r="F297" s="580"/>
      <c r="G297" s="580"/>
      <c r="H297" s="580"/>
    </row>
    <row r="298" spans="1:8" ht="11.25">
      <c r="A298" s="580"/>
      <c r="B298" s="580"/>
      <c r="C298" s="580"/>
      <c r="D298" s="580"/>
      <c r="E298" s="580"/>
      <c r="F298" s="580"/>
      <c r="G298" s="580"/>
      <c r="H298" s="580"/>
    </row>
    <row r="299" spans="1:8" ht="11.25">
      <c r="A299" s="580"/>
      <c r="B299" s="580"/>
      <c r="C299" s="580"/>
      <c r="D299" s="580"/>
      <c r="E299" s="580"/>
      <c r="F299" s="580"/>
      <c r="G299" s="580"/>
      <c r="H299" s="580"/>
    </row>
    <row r="300" spans="1:8" ht="11.25">
      <c r="A300" s="580"/>
      <c r="B300" s="580"/>
      <c r="C300" s="580"/>
      <c r="D300" s="580"/>
      <c r="E300" s="580"/>
      <c r="F300" s="580"/>
      <c r="G300" s="580"/>
      <c r="H300" s="580"/>
    </row>
    <row r="301" spans="1:8" ht="11.25">
      <c r="A301" s="580"/>
      <c r="B301" s="580"/>
      <c r="C301" s="580"/>
      <c r="D301" s="580"/>
      <c r="E301" s="580"/>
      <c r="F301" s="580"/>
      <c r="G301" s="580"/>
      <c r="H301" s="580"/>
    </row>
    <row r="302" spans="1:8" ht="11.25">
      <c r="A302" s="580"/>
      <c r="B302" s="580"/>
      <c r="C302" s="580"/>
      <c r="D302" s="580"/>
      <c r="E302" s="580"/>
      <c r="F302" s="580"/>
      <c r="G302" s="580"/>
      <c r="H302" s="580"/>
    </row>
    <row r="303" spans="1:8" ht="11.25">
      <c r="A303" s="580"/>
      <c r="B303" s="580"/>
      <c r="C303" s="580"/>
      <c r="D303" s="580"/>
      <c r="E303" s="580"/>
      <c r="F303" s="580"/>
      <c r="G303" s="580"/>
      <c r="H303" s="580"/>
    </row>
  </sheetData>
  <sheetProtection/>
  <mergeCells count="32">
    <mergeCell ref="A57:B57"/>
    <mergeCell ref="A60:B60"/>
    <mergeCell ref="A63:B63"/>
    <mergeCell ref="A66:I66"/>
    <mergeCell ref="A40:H40"/>
    <mergeCell ref="A42:B42"/>
    <mergeCell ref="A45:B45"/>
    <mergeCell ref="A48:B48"/>
    <mergeCell ref="A51:B51"/>
    <mergeCell ref="A54:B54"/>
    <mergeCell ref="A25:B25"/>
    <mergeCell ref="A28:B28"/>
    <mergeCell ref="A31:B31"/>
    <mergeCell ref="A34:B34"/>
    <mergeCell ref="A36:H36"/>
    <mergeCell ref="A38:B38"/>
    <mergeCell ref="D9:I9"/>
    <mergeCell ref="A11:H11"/>
    <mergeCell ref="A13:B13"/>
    <mergeCell ref="A16:B16"/>
    <mergeCell ref="A19:B19"/>
    <mergeCell ref="A22:B22"/>
    <mergeCell ref="A1:I1"/>
    <mergeCell ref="A2:I2"/>
    <mergeCell ref="A4:C9"/>
    <mergeCell ref="D4:I4"/>
    <mergeCell ref="D5:D8"/>
    <mergeCell ref="E5:E8"/>
    <mergeCell ref="F5:F8"/>
    <mergeCell ref="G5:H6"/>
    <mergeCell ref="I5:I8"/>
    <mergeCell ref="G7:G8"/>
  </mergeCells>
  <printOptions/>
  <pageMargins left="0.5905511811023623" right="0.1968503937007874" top="0.8661417322834646" bottom="0.7874015748031497" header="0.5118110236220472" footer="0.5118110236220472"/>
  <pageSetup horizontalDpi="600" verticalDpi="600" orientation="portrait" paperSize="9" scale="90" r:id="rId2"/>
  <headerFooter alignWithMargins="0">
    <oddHeader>&amp;L&amp;"Arial,Kursiv"&amp;9 &amp;U3 Entsorgung von Bauabfällen&amp;R&amp;"Arial,Kursiv"&amp;9 &amp;UAbfallwirtschaft in Bayern 2016</oddHeader>
    <oddFooter xml:space="preserve">&amp;C&amp;"Arial,Standard"&amp;12 60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1"/>
  <sheetViews>
    <sheetView workbookViewId="0" topLeftCell="A1">
      <selection activeCell="A79" sqref="A79"/>
    </sheetView>
  </sheetViews>
  <sheetFormatPr defaultColWidth="11.421875" defaultRowHeight="12.75"/>
  <cols>
    <col min="1" max="2" width="2.7109375" style="2" customWidth="1"/>
    <col min="3" max="3" width="1.7109375" style="2" customWidth="1"/>
    <col min="4" max="4" width="35.8515625" style="2" customWidth="1"/>
    <col min="5" max="5" width="0.9921875" style="2" customWidth="1"/>
    <col min="6" max="6" width="13.57421875" style="2" customWidth="1"/>
    <col min="7" max="9" width="10.7109375" style="2" customWidth="1"/>
    <col min="10" max="10" width="12.421875" style="2" customWidth="1"/>
    <col min="11" max="11" width="11.7109375" style="2" customWidth="1"/>
    <col min="12" max="16384" width="11.421875" style="2" customWidth="1"/>
  </cols>
  <sheetData>
    <row r="1" spans="1:10" s="1" customFormat="1" ht="14.25">
      <c r="A1" s="908" t="s">
        <v>497</v>
      </c>
      <c r="B1" s="908"/>
      <c r="C1" s="908"/>
      <c r="D1" s="908"/>
      <c r="E1" s="908"/>
      <c r="F1" s="908"/>
      <c r="G1" s="908"/>
      <c r="H1" s="908"/>
      <c r="I1" s="908"/>
      <c r="J1" s="908"/>
    </row>
    <row r="2" ht="11.25" customHeight="1"/>
    <row r="3" spans="1:10" ht="11.25" customHeight="1">
      <c r="A3" s="884" t="s">
        <v>220</v>
      </c>
      <c r="B3" s="885"/>
      <c r="C3" s="893" t="s">
        <v>37</v>
      </c>
      <c r="D3" s="894"/>
      <c r="E3" s="895"/>
      <c r="F3" s="870" t="s">
        <v>155</v>
      </c>
      <c r="G3" s="868" t="s">
        <v>496</v>
      </c>
      <c r="H3" s="869"/>
      <c r="I3" s="869"/>
      <c r="J3" s="869"/>
    </row>
    <row r="4" spans="1:10" ht="27.75" customHeight="1">
      <c r="A4" s="886"/>
      <c r="B4" s="887"/>
      <c r="C4" s="896"/>
      <c r="D4" s="897"/>
      <c r="E4" s="898"/>
      <c r="F4" s="871"/>
      <c r="G4" s="877" t="s">
        <v>178</v>
      </c>
      <c r="H4" s="878"/>
      <c r="I4" s="882" t="s">
        <v>179</v>
      </c>
      <c r="J4" s="883"/>
    </row>
    <row r="5" spans="1:10" ht="11.25" customHeight="1">
      <c r="A5" s="886"/>
      <c r="B5" s="887"/>
      <c r="C5" s="896"/>
      <c r="D5" s="897"/>
      <c r="E5" s="898"/>
      <c r="F5" s="871"/>
      <c r="G5" s="870" t="s">
        <v>162</v>
      </c>
      <c r="H5" s="870" t="s">
        <v>163</v>
      </c>
      <c r="I5" s="870" t="s">
        <v>183</v>
      </c>
      <c r="J5" s="880" t="s">
        <v>493</v>
      </c>
    </row>
    <row r="6" spans="1:10" ht="11.25" customHeight="1">
      <c r="A6" s="886"/>
      <c r="B6" s="887"/>
      <c r="C6" s="896"/>
      <c r="D6" s="897"/>
      <c r="E6" s="898"/>
      <c r="F6" s="871"/>
      <c r="G6" s="871"/>
      <c r="H6" s="871"/>
      <c r="I6" s="871"/>
      <c r="J6" s="892"/>
    </row>
    <row r="7" spans="1:10" ht="11.25" customHeight="1">
      <c r="A7" s="886"/>
      <c r="B7" s="887"/>
      <c r="C7" s="896"/>
      <c r="D7" s="897"/>
      <c r="E7" s="898"/>
      <c r="F7" s="871"/>
      <c r="G7" s="871"/>
      <c r="H7" s="871"/>
      <c r="I7" s="871"/>
      <c r="J7" s="892"/>
    </row>
    <row r="8" spans="1:10" ht="11.25" customHeight="1">
      <c r="A8" s="886"/>
      <c r="B8" s="887"/>
      <c r="C8" s="896"/>
      <c r="D8" s="897"/>
      <c r="E8" s="898"/>
      <c r="F8" s="872"/>
      <c r="G8" s="872"/>
      <c r="H8" s="872"/>
      <c r="I8" s="872"/>
      <c r="J8" s="881"/>
    </row>
    <row r="9" spans="1:10" ht="11.25" customHeight="1">
      <c r="A9" s="888"/>
      <c r="B9" s="889"/>
      <c r="C9" s="899"/>
      <c r="D9" s="900"/>
      <c r="E9" s="901"/>
      <c r="F9" s="868" t="s">
        <v>3</v>
      </c>
      <c r="G9" s="869"/>
      <c r="H9" s="869"/>
      <c r="I9" s="869"/>
      <c r="J9" s="869"/>
    </row>
    <row r="10" spans="1:12" ht="10.5" customHeight="1">
      <c r="A10" s="60"/>
      <c r="B10" s="112"/>
      <c r="C10" s="36"/>
      <c r="D10" s="36"/>
      <c r="E10" s="36"/>
      <c r="F10" s="120"/>
      <c r="G10" s="121"/>
      <c r="H10" s="121"/>
      <c r="I10" s="121"/>
      <c r="J10" s="121"/>
      <c r="L10" s="121"/>
    </row>
    <row r="11" spans="1:12" ht="10.5" customHeight="1">
      <c r="A11" s="60">
        <v>14</v>
      </c>
      <c r="B11" s="112"/>
      <c r="C11" s="19" t="s">
        <v>170</v>
      </c>
      <c r="D11" s="19"/>
      <c r="E11" s="36"/>
      <c r="F11" s="120"/>
      <c r="G11" s="121"/>
      <c r="H11" s="121"/>
      <c r="I11" s="121"/>
      <c r="J11" s="121"/>
      <c r="L11" s="121"/>
    </row>
    <row r="12" spans="1:12" ht="10.5" customHeight="1">
      <c r="A12" s="60"/>
      <c r="B12" s="112"/>
      <c r="C12" s="906" t="s">
        <v>193</v>
      </c>
      <c r="D12" s="907"/>
      <c r="E12" s="36"/>
      <c r="F12" s="49">
        <v>30586</v>
      </c>
      <c r="G12" s="54" t="s">
        <v>8</v>
      </c>
      <c r="H12" s="37">
        <v>8768</v>
      </c>
      <c r="I12" s="54" t="s">
        <v>8</v>
      </c>
      <c r="J12" s="37">
        <v>21818</v>
      </c>
      <c r="L12" s="29"/>
    </row>
    <row r="13" spans="1:12" ht="10.5" customHeight="1">
      <c r="A13" s="60"/>
      <c r="B13" s="112"/>
      <c r="C13" s="36"/>
      <c r="D13" s="36"/>
      <c r="E13" s="36"/>
      <c r="F13" s="122"/>
      <c r="G13" s="90"/>
      <c r="H13" s="90"/>
      <c r="I13" s="90"/>
      <c r="J13" s="37"/>
      <c r="L13" s="121"/>
    </row>
    <row r="14" spans="1:12" ht="11.25" customHeight="1">
      <c r="A14" s="23" t="s">
        <v>38</v>
      </c>
      <c r="B14" s="15"/>
      <c r="C14" s="19" t="s">
        <v>150</v>
      </c>
      <c r="D14" s="19"/>
      <c r="E14" s="18"/>
      <c r="F14" s="49"/>
      <c r="G14" s="16"/>
      <c r="H14" s="37"/>
      <c r="I14" s="37"/>
      <c r="J14" s="37"/>
      <c r="L14" s="29"/>
    </row>
    <row r="15" spans="1:12" ht="11.25" customHeight="1">
      <c r="A15" s="23"/>
      <c r="B15" s="15"/>
      <c r="C15" s="906" t="s">
        <v>214</v>
      </c>
      <c r="D15" s="907"/>
      <c r="E15" s="18"/>
      <c r="F15" s="49">
        <v>1906047</v>
      </c>
      <c r="G15" s="90">
        <v>20</v>
      </c>
      <c r="H15" s="37">
        <v>54554</v>
      </c>
      <c r="I15" s="54" t="s">
        <v>8</v>
      </c>
      <c r="J15" s="37">
        <v>1851473</v>
      </c>
      <c r="K15" s="12"/>
      <c r="L15" s="29"/>
    </row>
    <row r="16" spans="1:12" ht="10.5" customHeight="1">
      <c r="A16" s="23"/>
      <c r="B16" s="15"/>
      <c r="C16" s="19"/>
      <c r="D16" s="19"/>
      <c r="E16" s="18"/>
      <c r="F16" s="49"/>
      <c r="G16" s="37"/>
      <c r="H16" s="37"/>
      <c r="I16" s="37"/>
      <c r="J16" s="37"/>
      <c r="K16" s="12"/>
      <c r="L16" s="29"/>
    </row>
    <row r="17" spans="1:12" ht="11.25" customHeight="1">
      <c r="A17" s="23" t="s">
        <v>61</v>
      </c>
      <c r="B17" s="15"/>
      <c r="C17" s="906" t="s">
        <v>229</v>
      </c>
      <c r="D17" s="907"/>
      <c r="E17" s="18"/>
      <c r="F17" s="49">
        <v>1887902</v>
      </c>
      <c r="G17" s="54" t="s">
        <v>8</v>
      </c>
      <c r="H17" s="90">
        <v>43709</v>
      </c>
      <c r="I17" s="54" t="s">
        <v>8</v>
      </c>
      <c r="J17" s="37">
        <v>1844193</v>
      </c>
      <c r="K17" s="12"/>
      <c r="L17" s="29"/>
    </row>
    <row r="18" spans="1:12" ht="10.5" customHeight="1">
      <c r="A18" s="23"/>
      <c r="B18" s="15"/>
      <c r="C18" s="19"/>
      <c r="D18" s="19"/>
      <c r="E18" s="19"/>
      <c r="F18" s="49"/>
      <c r="G18" s="37"/>
      <c r="H18" s="37"/>
      <c r="I18" s="37"/>
      <c r="J18" s="37"/>
      <c r="K18" s="12"/>
      <c r="L18" s="29"/>
    </row>
    <row r="19" spans="1:12" ht="11.25" customHeight="1">
      <c r="A19" s="23" t="s">
        <v>39</v>
      </c>
      <c r="B19" s="15"/>
      <c r="C19" s="19" t="s">
        <v>151</v>
      </c>
      <c r="D19" s="19"/>
      <c r="E19" s="19"/>
      <c r="F19" s="49"/>
      <c r="G19" s="37"/>
      <c r="H19" s="37"/>
      <c r="I19" s="37"/>
      <c r="J19" s="37"/>
      <c r="K19" s="12"/>
      <c r="L19" s="29"/>
    </row>
    <row r="20" spans="1:12" ht="11.25" customHeight="1">
      <c r="A20" s="23"/>
      <c r="B20" s="15"/>
      <c r="C20" s="906" t="s">
        <v>194</v>
      </c>
      <c r="D20" s="907"/>
      <c r="E20" s="18"/>
      <c r="F20" s="49">
        <v>657729</v>
      </c>
      <c r="G20" s="115" t="s">
        <v>494</v>
      </c>
      <c r="H20" s="37">
        <v>11581</v>
      </c>
      <c r="I20" s="115" t="s">
        <v>494</v>
      </c>
      <c r="J20" s="37">
        <v>638534</v>
      </c>
      <c r="K20" s="12"/>
      <c r="L20" s="29"/>
    </row>
    <row r="21" spans="1:12" ht="10.5" customHeight="1">
      <c r="A21" s="23"/>
      <c r="B21" s="15"/>
      <c r="C21" s="18"/>
      <c r="D21" s="18"/>
      <c r="E21" s="18"/>
      <c r="F21" s="49"/>
      <c r="G21" s="37"/>
      <c r="H21" s="37"/>
      <c r="I21" s="37"/>
      <c r="J21" s="37"/>
      <c r="K21" s="12"/>
      <c r="L21" s="29"/>
    </row>
    <row r="22" spans="1:12" ht="10.5" customHeight="1">
      <c r="A22" s="23" t="s">
        <v>62</v>
      </c>
      <c r="B22" s="15"/>
      <c r="C22" s="19" t="s">
        <v>231</v>
      </c>
      <c r="D22" s="18"/>
      <c r="E22" s="18"/>
      <c r="F22" s="49"/>
      <c r="G22" s="37"/>
      <c r="H22" s="37"/>
      <c r="I22" s="37"/>
      <c r="J22" s="37"/>
      <c r="K22" s="12"/>
      <c r="L22" s="29"/>
    </row>
    <row r="23" spans="1:12" ht="10.5" customHeight="1">
      <c r="A23" s="23"/>
      <c r="B23" s="15"/>
      <c r="C23" s="19" t="s">
        <v>232</v>
      </c>
      <c r="D23" s="18"/>
      <c r="E23" s="18"/>
      <c r="F23" s="49"/>
      <c r="G23" s="37"/>
      <c r="H23" s="37"/>
      <c r="I23" s="37"/>
      <c r="J23" s="37"/>
      <c r="K23" s="12"/>
      <c r="L23" s="29"/>
    </row>
    <row r="24" spans="2:12" ht="11.25" customHeight="1">
      <c r="B24" s="15"/>
      <c r="C24" s="906" t="s">
        <v>233</v>
      </c>
      <c r="D24" s="907"/>
      <c r="E24" s="18"/>
      <c r="F24" s="49">
        <v>564715</v>
      </c>
      <c r="G24" s="54" t="s">
        <v>8</v>
      </c>
      <c r="H24" s="90">
        <v>183</v>
      </c>
      <c r="I24" s="54" t="s">
        <v>8</v>
      </c>
      <c r="J24" s="37">
        <v>564532</v>
      </c>
      <c r="K24" s="12"/>
      <c r="L24" s="29"/>
    </row>
    <row r="25" spans="1:12" ht="11.25" customHeight="1">
      <c r="A25" s="23"/>
      <c r="B25" s="15"/>
      <c r="C25" s="18"/>
      <c r="D25" s="18"/>
      <c r="E25" s="18"/>
      <c r="F25" s="49"/>
      <c r="G25" s="37"/>
      <c r="H25" s="37"/>
      <c r="I25" s="37"/>
      <c r="J25" s="37"/>
      <c r="K25" s="12"/>
      <c r="L25" s="29"/>
    </row>
    <row r="26" spans="1:12" ht="11.25" customHeight="1">
      <c r="A26" s="23" t="s">
        <v>63</v>
      </c>
      <c r="B26" s="15"/>
      <c r="C26" s="19" t="s">
        <v>230</v>
      </c>
      <c r="D26" s="19"/>
      <c r="E26" s="18"/>
      <c r="F26" s="49">
        <v>56257</v>
      </c>
      <c r="G26" s="54" t="s">
        <v>8</v>
      </c>
      <c r="H26" s="90">
        <v>606</v>
      </c>
      <c r="I26" s="54" t="s">
        <v>8</v>
      </c>
      <c r="J26" s="37">
        <v>55651</v>
      </c>
      <c r="K26" s="12"/>
      <c r="L26" s="29"/>
    </row>
    <row r="27" spans="1:12" ht="10.5" customHeight="1">
      <c r="A27" s="23"/>
      <c r="B27" s="15"/>
      <c r="C27" s="19"/>
      <c r="D27" s="18"/>
      <c r="E27" s="18"/>
      <c r="F27" s="49"/>
      <c r="G27" s="37"/>
      <c r="H27" s="37"/>
      <c r="I27" s="37"/>
      <c r="J27" s="37"/>
      <c r="K27" s="12"/>
      <c r="L27" s="29"/>
    </row>
    <row r="28" spans="1:12" ht="11.25" customHeight="1">
      <c r="A28" s="23" t="s">
        <v>40</v>
      </c>
      <c r="B28" s="15"/>
      <c r="C28" s="19" t="s">
        <v>152</v>
      </c>
      <c r="D28" s="19"/>
      <c r="E28" s="19"/>
      <c r="F28" s="49"/>
      <c r="G28" s="37"/>
      <c r="H28" s="37"/>
      <c r="I28" s="37"/>
      <c r="J28" s="37"/>
      <c r="K28" s="12"/>
      <c r="L28" s="29"/>
    </row>
    <row r="29" spans="1:12" ht="11.25" customHeight="1">
      <c r="A29" s="23"/>
      <c r="B29" s="15"/>
      <c r="C29" s="906" t="s">
        <v>195</v>
      </c>
      <c r="D29" s="907"/>
      <c r="E29" s="18"/>
      <c r="F29" s="49">
        <v>10775311</v>
      </c>
      <c r="G29" s="37">
        <v>7185028</v>
      </c>
      <c r="H29" s="115" t="s">
        <v>494</v>
      </c>
      <c r="I29" s="115" t="s">
        <v>494</v>
      </c>
      <c r="J29" s="37">
        <v>3545939</v>
      </c>
      <c r="K29" s="123"/>
      <c r="L29" s="29"/>
    </row>
    <row r="30" spans="1:12" ht="10.5" customHeight="1">
      <c r="A30" s="23"/>
      <c r="B30" s="15"/>
      <c r="C30" s="19"/>
      <c r="D30" s="19"/>
      <c r="E30" s="18"/>
      <c r="F30" s="49"/>
      <c r="G30" s="37"/>
      <c r="H30" s="37"/>
      <c r="I30" s="37"/>
      <c r="J30" s="37"/>
      <c r="K30" s="123"/>
      <c r="L30" s="29"/>
    </row>
    <row r="31" spans="1:12" ht="11.25" customHeight="1">
      <c r="A31" s="23" t="s">
        <v>41</v>
      </c>
      <c r="B31" s="15"/>
      <c r="C31" s="906" t="s">
        <v>223</v>
      </c>
      <c r="D31" s="907"/>
      <c r="E31" s="18"/>
      <c r="F31" s="49">
        <v>1753934</v>
      </c>
      <c r="G31" s="37">
        <v>1422497</v>
      </c>
      <c r="H31" s="37">
        <v>157</v>
      </c>
      <c r="I31" s="54" t="s">
        <v>8</v>
      </c>
      <c r="J31" s="37">
        <v>331280</v>
      </c>
      <c r="K31" s="123"/>
      <c r="L31" s="29"/>
    </row>
    <row r="32" spans="1:12" ht="10.5" customHeight="1">
      <c r="A32" s="23"/>
      <c r="B32" s="15"/>
      <c r="C32" s="19"/>
      <c r="D32" s="18"/>
      <c r="E32" s="18"/>
      <c r="F32" s="49"/>
      <c r="G32" s="37"/>
      <c r="H32" s="37"/>
      <c r="I32" s="37"/>
      <c r="J32" s="37"/>
      <c r="K32" s="123"/>
      <c r="L32" s="29"/>
    </row>
    <row r="33" spans="1:12" ht="11.25" customHeight="1">
      <c r="A33" s="23" t="s">
        <v>42</v>
      </c>
      <c r="B33" s="15"/>
      <c r="C33" s="906" t="s">
        <v>224</v>
      </c>
      <c r="D33" s="907"/>
      <c r="E33" s="18"/>
      <c r="F33" s="49">
        <v>1052259</v>
      </c>
      <c r="G33" s="90">
        <v>719</v>
      </c>
      <c r="H33" s="115" t="s">
        <v>494</v>
      </c>
      <c r="I33" s="115" t="s">
        <v>494</v>
      </c>
      <c r="J33" s="37">
        <v>1050843</v>
      </c>
      <c r="K33" s="123"/>
      <c r="L33" s="29"/>
    </row>
    <row r="34" spans="1:12" ht="9" customHeight="1">
      <c r="A34" s="23"/>
      <c r="B34" s="15"/>
      <c r="C34" s="18"/>
      <c r="D34" s="18"/>
      <c r="E34" s="18"/>
      <c r="F34" s="49"/>
      <c r="G34" s="37"/>
      <c r="H34" s="37"/>
      <c r="I34" s="37"/>
      <c r="J34" s="37"/>
      <c r="K34" s="123"/>
      <c r="L34" s="29"/>
    </row>
    <row r="35" spans="1:12" ht="11.25" customHeight="1">
      <c r="A35" s="23" t="s">
        <v>64</v>
      </c>
      <c r="B35" s="15"/>
      <c r="C35" s="906" t="s">
        <v>225</v>
      </c>
      <c r="D35" s="907"/>
      <c r="E35" s="18"/>
      <c r="F35" s="49">
        <v>287118</v>
      </c>
      <c r="G35" s="37">
        <v>215806</v>
      </c>
      <c r="H35" s="37">
        <v>2030</v>
      </c>
      <c r="I35" s="54" t="s">
        <v>8</v>
      </c>
      <c r="J35" s="37">
        <v>69282</v>
      </c>
      <c r="K35" s="123"/>
      <c r="L35" s="29"/>
    </row>
    <row r="36" spans="1:12" ht="9" customHeight="1">
      <c r="A36" s="23"/>
      <c r="B36" s="15"/>
      <c r="C36" s="19"/>
      <c r="D36" s="19"/>
      <c r="E36" s="19"/>
      <c r="F36" s="49"/>
      <c r="G36" s="37"/>
      <c r="H36" s="37"/>
      <c r="I36" s="37"/>
      <c r="J36" s="37"/>
      <c r="K36" s="123"/>
      <c r="L36" s="29"/>
    </row>
    <row r="37" spans="1:12" ht="11.25" customHeight="1">
      <c r="A37" s="23" t="s">
        <v>65</v>
      </c>
      <c r="B37" s="15"/>
      <c r="C37" s="906" t="s">
        <v>226</v>
      </c>
      <c r="D37" s="907"/>
      <c r="E37" s="19"/>
      <c r="F37" s="49">
        <v>1036982</v>
      </c>
      <c r="G37" s="54" t="s">
        <v>8</v>
      </c>
      <c r="H37" s="115" t="s">
        <v>494</v>
      </c>
      <c r="I37" s="54" t="s">
        <v>8</v>
      </c>
      <c r="J37" s="115" t="s">
        <v>494</v>
      </c>
      <c r="K37" s="123"/>
      <c r="L37" s="115"/>
    </row>
    <row r="38" spans="1:12" ht="9" customHeight="1">
      <c r="A38" s="23"/>
      <c r="B38" s="15"/>
      <c r="C38" s="19"/>
      <c r="D38" s="19"/>
      <c r="E38" s="19"/>
      <c r="F38" s="49"/>
      <c r="G38" s="37"/>
      <c r="H38" s="37"/>
      <c r="I38" s="37"/>
      <c r="J38" s="37"/>
      <c r="K38" s="123"/>
      <c r="L38" s="29"/>
    </row>
    <row r="39" spans="1:12" ht="11.25" customHeight="1">
      <c r="A39" s="23" t="s">
        <v>43</v>
      </c>
      <c r="B39" s="15"/>
      <c r="C39" s="906" t="s">
        <v>227</v>
      </c>
      <c r="D39" s="907"/>
      <c r="E39" s="18"/>
      <c r="F39" s="49">
        <v>6105348</v>
      </c>
      <c r="G39" s="37">
        <v>5338921</v>
      </c>
      <c r="H39" s="37">
        <v>3238</v>
      </c>
      <c r="I39" s="54" t="s">
        <v>8</v>
      </c>
      <c r="J39" s="37">
        <v>763189</v>
      </c>
      <c r="K39" s="123"/>
      <c r="L39" s="29"/>
    </row>
    <row r="40" spans="1:12" ht="9" customHeight="1">
      <c r="A40" s="23"/>
      <c r="B40" s="15"/>
      <c r="C40" s="18"/>
      <c r="D40" s="18"/>
      <c r="E40" s="18"/>
      <c r="F40" s="49"/>
      <c r="G40" s="37"/>
      <c r="H40" s="37"/>
      <c r="I40" s="37"/>
      <c r="J40" s="37"/>
      <c r="K40" s="123"/>
      <c r="L40" s="29"/>
    </row>
    <row r="41" spans="1:12" ht="11.25" customHeight="1">
      <c r="A41" s="23" t="s">
        <v>139</v>
      </c>
      <c r="B41" s="15"/>
      <c r="C41" s="906" t="s">
        <v>228</v>
      </c>
      <c r="D41" s="907"/>
      <c r="E41" s="18"/>
      <c r="F41" s="49">
        <v>383565</v>
      </c>
      <c r="G41" s="37">
        <v>63243</v>
      </c>
      <c r="H41" s="37">
        <v>37970</v>
      </c>
      <c r="I41" s="54" t="s">
        <v>8</v>
      </c>
      <c r="J41" s="37">
        <v>282352</v>
      </c>
      <c r="K41" s="123"/>
      <c r="L41" s="29"/>
    </row>
    <row r="42" spans="1:12" ht="9" customHeight="1">
      <c r="A42" s="23"/>
      <c r="B42" s="15"/>
      <c r="C42" s="19"/>
      <c r="D42" s="19"/>
      <c r="E42" s="19"/>
      <c r="F42" s="49"/>
      <c r="G42" s="37"/>
      <c r="H42" s="37"/>
      <c r="I42" s="37"/>
      <c r="J42" s="37"/>
      <c r="K42" s="123"/>
      <c r="L42" s="29"/>
    </row>
    <row r="43" spans="1:12" ht="11.25" customHeight="1">
      <c r="A43" s="23" t="s">
        <v>44</v>
      </c>
      <c r="B43" s="15"/>
      <c r="C43" s="19" t="s">
        <v>140</v>
      </c>
      <c r="D43" s="19"/>
      <c r="E43" s="19"/>
      <c r="F43" s="49"/>
      <c r="G43" s="37"/>
      <c r="H43" s="37"/>
      <c r="I43" s="37"/>
      <c r="J43" s="37"/>
      <c r="K43" s="12"/>
      <c r="L43" s="29"/>
    </row>
    <row r="44" spans="1:12" ht="11.25" customHeight="1">
      <c r="A44" s="23"/>
      <c r="B44" s="15"/>
      <c r="C44" s="19" t="s">
        <v>196</v>
      </c>
      <c r="D44" s="18"/>
      <c r="E44" s="18"/>
      <c r="F44" s="49"/>
      <c r="G44" s="37"/>
      <c r="H44" s="37"/>
      <c r="I44" s="37"/>
      <c r="J44" s="37"/>
      <c r="K44" s="12"/>
      <c r="L44" s="29"/>
    </row>
    <row r="45" spans="1:12" ht="11.25" customHeight="1">
      <c r="A45" s="23"/>
      <c r="B45" s="15"/>
      <c r="C45" s="19" t="s">
        <v>197</v>
      </c>
      <c r="D45" s="18"/>
      <c r="E45" s="18"/>
      <c r="F45" s="49"/>
      <c r="G45" s="37"/>
      <c r="H45" s="37"/>
      <c r="I45" s="37"/>
      <c r="J45" s="37"/>
      <c r="K45" s="12"/>
      <c r="L45" s="29"/>
    </row>
    <row r="46" spans="1:12" ht="11.25" customHeight="1">
      <c r="A46" s="23"/>
      <c r="B46" s="15"/>
      <c r="C46" s="906" t="s">
        <v>198</v>
      </c>
      <c r="D46" s="907"/>
      <c r="E46" s="18"/>
      <c r="F46" s="49">
        <v>19345</v>
      </c>
      <c r="G46" s="115" t="s">
        <v>494</v>
      </c>
      <c r="H46" s="90">
        <v>17601</v>
      </c>
      <c r="I46" s="54" t="s">
        <v>8</v>
      </c>
      <c r="J46" s="115" t="s">
        <v>494</v>
      </c>
      <c r="K46" s="12"/>
      <c r="L46" s="29"/>
    </row>
    <row r="47" spans="1:12" ht="9" customHeight="1">
      <c r="A47" s="23"/>
      <c r="B47" s="15"/>
      <c r="C47" s="19"/>
      <c r="D47" s="19"/>
      <c r="E47" s="18"/>
      <c r="F47" s="49"/>
      <c r="G47" s="37"/>
      <c r="H47" s="37"/>
      <c r="I47" s="37"/>
      <c r="J47" s="37"/>
      <c r="K47" s="12"/>
      <c r="L47" s="29"/>
    </row>
    <row r="48" spans="1:12" ht="11.25" customHeight="1">
      <c r="A48" s="23" t="s">
        <v>46</v>
      </c>
      <c r="B48" s="15"/>
      <c r="C48" s="19" t="s">
        <v>47</v>
      </c>
      <c r="D48" s="19"/>
      <c r="E48" s="18"/>
      <c r="F48" s="49"/>
      <c r="G48" s="37"/>
      <c r="H48" s="37"/>
      <c r="I48" s="37"/>
      <c r="J48" s="37"/>
      <c r="K48" s="12"/>
      <c r="L48" s="29"/>
    </row>
    <row r="49" spans="1:12" ht="11.25" customHeight="1">
      <c r="A49" s="23"/>
      <c r="B49" s="15"/>
      <c r="C49" s="19" t="s">
        <v>199</v>
      </c>
      <c r="D49" s="19"/>
      <c r="E49" s="19"/>
      <c r="F49" s="49"/>
      <c r="G49" s="37"/>
      <c r="H49" s="37"/>
      <c r="I49" s="37"/>
      <c r="J49" s="37"/>
      <c r="K49" s="12"/>
      <c r="L49" s="29"/>
    </row>
    <row r="50" spans="1:12" ht="11.25" customHeight="1">
      <c r="A50" s="23"/>
      <c r="B50" s="15"/>
      <c r="C50" s="19" t="s">
        <v>200</v>
      </c>
      <c r="D50" s="19"/>
      <c r="E50" s="19"/>
      <c r="F50" s="49"/>
      <c r="G50" s="37"/>
      <c r="H50" s="37"/>
      <c r="I50" s="37"/>
      <c r="J50" s="37"/>
      <c r="K50" s="12"/>
      <c r="L50" s="29"/>
    </row>
    <row r="51" spans="1:12" ht="11.25" customHeight="1">
      <c r="A51" s="23"/>
      <c r="B51" s="15"/>
      <c r="C51" s="906" t="s">
        <v>201</v>
      </c>
      <c r="D51" s="907"/>
      <c r="E51" s="18"/>
      <c r="F51" s="49">
        <v>3257539</v>
      </c>
      <c r="G51" s="37">
        <v>393659</v>
      </c>
      <c r="H51" s="37">
        <v>686202</v>
      </c>
      <c r="I51" s="37">
        <v>61665</v>
      </c>
      <c r="J51" s="37">
        <v>2116013</v>
      </c>
      <c r="K51" s="16"/>
      <c r="L51" s="29"/>
    </row>
    <row r="52" spans="1:12" ht="9" customHeight="1">
      <c r="A52" s="23"/>
      <c r="B52" s="15"/>
      <c r="C52" s="19"/>
      <c r="D52" s="19"/>
      <c r="E52" s="19"/>
      <c r="F52" s="49"/>
      <c r="G52" s="37"/>
      <c r="H52" s="37"/>
      <c r="I52" s="37"/>
      <c r="J52" s="37"/>
      <c r="K52" s="7"/>
      <c r="L52" s="29"/>
    </row>
    <row r="53" spans="1:12" ht="11.25" customHeight="1">
      <c r="A53" s="23" t="s">
        <v>48</v>
      </c>
      <c r="B53" s="15"/>
      <c r="C53" s="19" t="s">
        <v>234</v>
      </c>
      <c r="D53" s="19"/>
      <c r="E53" s="19"/>
      <c r="F53" s="49"/>
      <c r="G53" s="37"/>
      <c r="H53" s="37"/>
      <c r="I53" s="37"/>
      <c r="J53" s="37"/>
      <c r="K53" s="7"/>
      <c r="L53" s="29"/>
    </row>
    <row r="54" spans="1:12" ht="11.25" customHeight="1">
      <c r="A54" s="23"/>
      <c r="B54" s="15"/>
      <c r="C54" s="906" t="s">
        <v>253</v>
      </c>
      <c r="D54" s="907"/>
      <c r="E54" s="18"/>
      <c r="F54" s="49">
        <v>609531</v>
      </c>
      <c r="G54" s="37">
        <v>240463</v>
      </c>
      <c r="H54" s="37">
        <v>563</v>
      </c>
      <c r="I54" s="54" t="s">
        <v>8</v>
      </c>
      <c r="J54" s="37">
        <v>368505</v>
      </c>
      <c r="K54" s="7"/>
      <c r="L54" s="29"/>
    </row>
    <row r="55" spans="1:12" ht="9" customHeight="1">
      <c r="A55" s="23"/>
      <c r="B55" s="15"/>
      <c r="C55" s="18"/>
      <c r="D55" s="18"/>
      <c r="E55" s="18"/>
      <c r="F55" s="49"/>
      <c r="G55" s="90"/>
      <c r="H55" s="37"/>
      <c r="I55" s="37"/>
      <c r="J55" s="37"/>
      <c r="K55" s="7"/>
      <c r="L55" s="29"/>
    </row>
    <row r="56" spans="1:12" ht="11.25" customHeight="1">
      <c r="A56" s="23" t="s">
        <v>66</v>
      </c>
      <c r="B56" s="15"/>
      <c r="C56" s="19" t="s">
        <v>235</v>
      </c>
      <c r="D56" s="18"/>
      <c r="E56" s="18"/>
      <c r="F56" s="49">
        <v>654345</v>
      </c>
      <c r="G56" s="90">
        <v>5944</v>
      </c>
      <c r="H56" s="37">
        <v>292035</v>
      </c>
      <c r="I56" s="37">
        <v>53491</v>
      </c>
      <c r="J56" s="37">
        <v>302875</v>
      </c>
      <c r="K56" s="7"/>
      <c r="L56" s="29"/>
    </row>
    <row r="57" spans="1:12" ht="9" customHeight="1">
      <c r="A57" s="23"/>
      <c r="B57" s="15"/>
      <c r="C57" s="19"/>
      <c r="D57" s="18"/>
      <c r="E57" s="18"/>
      <c r="F57" s="49"/>
      <c r="G57" s="37"/>
      <c r="H57" s="37"/>
      <c r="I57" s="37"/>
      <c r="J57" s="37"/>
      <c r="K57" s="7"/>
      <c r="L57" s="29"/>
    </row>
    <row r="58" spans="1:12" ht="11.25" customHeight="1">
      <c r="A58" s="23" t="s">
        <v>49</v>
      </c>
      <c r="B58" s="15"/>
      <c r="C58" s="19" t="s">
        <v>153</v>
      </c>
      <c r="D58" s="19"/>
      <c r="E58" s="18"/>
      <c r="F58" s="49"/>
      <c r="G58" s="37"/>
      <c r="H58" s="37"/>
      <c r="I58" s="37" t="s">
        <v>420</v>
      </c>
      <c r="J58" s="37"/>
      <c r="K58" s="7"/>
      <c r="L58" s="29"/>
    </row>
    <row r="59" spans="1:12" ht="11.25" customHeight="1">
      <c r="A59" s="23"/>
      <c r="B59" s="15"/>
      <c r="C59" s="19" t="s">
        <v>221</v>
      </c>
      <c r="D59" s="19"/>
      <c r="E59" s="19"/>
      <c r="F59" s="49"/>
      <c r="G59" s="37"/>
      <c r="H59" s="37"/>
      <c r="I59" s="37"/>
      <c r="J59" s="37"/>
      <c r="K59" s="7"/>
      <c r="L59" s="29"/>
    </row>
    <row r="60" spans="1:12" ht="11.25" customHeight="1">
      <c r="A60" s="23"/>
      <c r="B60" s="15"/>
      <c r="C60" s="19" t="s">
        <v>202</v>
      </c>
      <c r="D60" s="19"/>
      <c r="E60" s="19"/>
      <c r="F60" s="49"/>
      <c r="G60" s="37"/>
      <c r="H60" s="37"/>
      <c r="I60" s="37"/>
      <c r="J60" s="37"/>
      <c r="K60" s="7"/>
      <c r="L60" s="29"/>
    </row>
    <row r="61" spans="1:12" ht="11.25" customHeight="1">
      <c r="A61" s="23"/>
      <c r="B61" s="15"/>
      <c r="C61" s="906" t="s">
        <v>203</v>
      </c>
      <c r="D61" s="907"/>
      <c r="E61" s="18"/>
      <c r="F61" s="49">
        <v>7276836</v>
      </c>
      <c r="G61" s="37">
        <v>35690</v>
      </c>
      <c r="H61" s="37">
        <v>2702084</v>
      </c>
      <c r="I61" s="37">
        <v>1925281</v>
      </c>
      <c r="J61" s="37">
        <v>2613781</v>
      </c>
      <c r="K61" s="7"/>
      <c r="L61" s="29"/>
    </row>
    <row r="62" spans="1:12" ht="8.25" customHeight="1">
      <c r="A62" s="23"/>
      <c r="B62" s="15"/>
      <c r="C62" s="18"/>
      <c r="D62" s="18"/>
      <c r="E62" s="18"/>
      <c r="F62" s="124"/>
      <c r="G62" s="37"/>
      <c r="H62" s="37"/>
      <c r="I62" s="37"/>
      <c r="J62" s="37"/>
      <c r="K62" s="7"/>
      <c r="L62" s="29"/>
    </row>
    <row r="63" spans="1:12" ht="11.25" customHeight="1">
      <c r="A63" s="23" t="s">
        <v>67</v>
      </c>
      <c r="B63" s="15"/>
      <c r="C63" s="906" t="s">
        <v>236</v>
      </c>
      <c r="D63" s="907"/>
      <c r="E63" s="18"/>
      <c r="F63" s="49">
        <v>2119939</v>
      </c>
      <c r="G63" s="90">
        <v>558</v>
      </c>
      <c r="H63" s="37">
        <v>11806</v>
      </c>
      <c r="I63" s="37">
        <v>124668</v>
      </c>
      <c r="J63" s="37">
        <v>1982907</v>
      </c>
      <c r="K63" s="7"/>
      <c r="L63" s="29"/>
    </row>
    <row r="64" spans="1:12" ht="9" customHeight="1">
      <c r="A64" s="23"/>
      <c r="B64" s="15"/>
      <c r="C64" s="18"/>
      <c r="D64" s="18"/>
      <c r="E64" s="18"/>
      <c r="F64" s="49"/>
      <c r="G64" s="37"/>
      <c r="H64" s="37"/>
      <c r="I64" s="37"/>
      <c r="J64" s="37"/>
      <c r="K64" s="7"/>
      <c r="L64" s="29"/>
    </row>
    <row r="65" spans="1:12" ht="11.25" customHeight="1">
      <c r="A65" s="23" t="s">
        <v>68</v>
      </c>
      <c r="B65" s="15"/>
      <c r="C65" s="19" t="s">
        <v>237</v>
      </c>
      <c r="D65" s="19"/>
      <c r="E65" s="18"/>
      <c r="F65" s="49"/>
      <c r="G65" s="37"/>
      <c r="H65" s="37"/>
      <c r="I65" s="37"/>
      <c r="J65" s="37"/>
      <c r="K65" s="7"/>
      <c r="L65" s="29"/>
    </row>
    <row r="66" spans="1:12" ht="11.25" customHeight="1">
      <c r="A66" s="23"/>
      <c r="B66" s="15"/>
      <c r="C66" s="906" t="s">
        <v>69</v>
      </c>
      <c r="D66" s="907"/>
      <c r="E66" s="18"/>
      <c r="F66" s="49">
        <v>1192822</v>
      </c>
      <c r="G66" s="90">
        <v>30014</v>
      </c>
      <c r="H66" s="90">
        <v>136</v>
      </c>
      <c r="I66" s="37">
        <v>1082951</v>
      </c>
      <c r="J66" s="37">
        <v>79721</v>
      </c>
      <c r="K66" s="7"/>
      <c r="L66" s="29"/>
    </row>
    <row r="67" spans="1:12" ht="8.25" customHeight="1">
      <c r="A67" s="23"/>
      <c r="B67" s="15"/>
      <c r="C67" s="18"/>
      <c r="D67" s="18"/>
      <c r="E67" s="18"/>
      <c r="F67" s="49"/>
      <c r="G67" s="37"/>
      <c r="H67" s="37"/>
      <c r="I67" s="37"/>
      <c r="J67" s="37"/>
      <c r="K67" s="7"/>
      <c r="L67" s="29"/>
    </row>
    <row r="68" spans="1:12" ht="11.25" customHeight="1">
      <c r="A68" s="23" t="s">
        <v>70</v>
      </c>
      <c r="B68" s="15"/>
      <c r="C68" s="906" t="s">
        <v>238</v>
      </c>
      <c r="D68" s="907"/>
      <c r="E68" s="18"/>
      <c r="F68" s="49">
        <v>3964076</v>
      </c>
      <c r="G68" s="37">
        <v>5118</v>
      </c>
      <c r="H68" s="37">
        <v>2690142</v>
      </c>
      <c r="I68" s="37">
        <v>717662</v>
      </c>
      <c r="J68" s="37">
        <v>551154</v>
      </c>
      <c r="K68" s="7"/>
      <c r="L68" s="29"/>
    </row>
    <row r="69" spans="1:12" ht="9" customHeight="1">
      <c r="A69" s="23"/>
      <c r="B69" s="53"/>
      <c r="C69" s="18"/>
      <c r="D69" s="18"/>
      <c r="E69" s="18"/>
      <c r="F69" s="49"/>
      <c r="G69" s="37"/>
      <c r="H69" s="37"/>
      <c r="I69" s="37"/>
      <c r="J69" s="37"/>
      <c r="K69" s="7"/>
      <c r="L69" s="29"/>
    </row>
    <row r="70" spans="1:12" ht="11.25" customHeight="1">
      <c r="A70" s="23"/>
      <c r="B70" s="53"/>
      <c r="C70" s="18"/>
      <c r="D70" s="125" t="s">
        <v>205</v>
      </c>
      <c r="E70" s="18"/>
      <c r="F70" s="49">
        <v>27189297</v>
      </c>
      <c r="G70" s="54" t="s">
        <v>8</v>
      </c>
      <c r="H70" s="54" t="s">
        <v>8</v>
      </c>
      <c r="I70" s="54" t="s">
        <v>8</v>
      </c>
      <c r="J70" s="54" t="s">
        <v>8</v>
      </c>
      <c r="K70" s="7"/>
      <c r="L70" s="29"/>
    </row>
    <row r="71" spans="1:14" ht="9" customHeight="1">
      <c r="A71" s="23"/>
      <c r="B71" s="53"/>
      <c r="C71" s="18"/>
      <c r="D71" s="18"/>
      <c r="E71" s="18"/>
      <c r="F71" s="49"/>
      <c r="G71" s="37"/>
      <c r="H71" s="37"/>
      <c r="I71" s="37" t="s">
        <v>420</v>
      </c>
      <c r="J71" s="37"/>
      <c r="K71" s="7"/>
      <c r="L71" s="29"/>
      <c r="M71" s="29"/>
      <c r="N71" s="29"/>
    </row>
    <row r="72" spans="1:15" ht="11.25" customHeight="1">
      <c r="A72" s="127"/>
      <c r="B72" s="14"/>
      <c r="C72" s="128"/>
      <c r="D72" s="129" t="s">
        <v>498</v>
      </c>
      <c r="E72" s="14"/>
      <c r="F72" s="130">
        <v>29063196</v>
      </c>
      <c r="G72" s="72">
        <v>7779147</v>
      </c>
      <c r="H72" s="72">
        <v>3704331</v>
      </c>
      <c r="I72" s="72">
        <v>2759756</v>
      </c>
      <c r="J72" s="72">
        <v>14819962</v>
      </c>
      <c r="K72" s="7"/>
      <c r="L72" s="7"/>
      <c r="M72" s="29"/>
      <c r="N72" s="29"/>
      <c r="O72" s="7"/>
    </row>
    <row r="73" spans="1:14" ht="6" customHeight="1">
      <c r="A73" s="127"/>
      <c r="B73" s="14"/>
      <c r="C73" s="128"/>
      <c r="D73" s="131"/>
      <c r="E73" s="14"/>
      <c r="F73" s="49"/>
      <c r="G73" s="72"/>
      <c r="H73" s="72"/>
      <c r="I73" s="72"/>
      <c r="J73" s="72"/>
      <c r="K73" s="7"/>
      <c r="L73" s="34"/>
      <c r="M73" s="29"/>
      <c r="N73" s="29"/>
    </row>
    <row r="74" spans="1:14" ht="11.25" customHeight="1">
      <c r="A74" s="127"/>
      <c r="B74" s="14"/>
      <c r="C74" s="128"/>
      <c r="D74" s="132" t="s">
        <v>215</v>
      </c>
      <c r="E74" s="14"/>
      <c r="F74" s="49">
        <v>2906040</v>
      </c>
      <c r="G74" s="90">
        <v>352860</v>
      </c>
      <c r="H74" s="37">
        <v>290791</v>
      </c>
      <c r="I74" s="54" t="s">
        <v>8</v>
      </c>
      <c r="J74" s="37">
        <v>2262389</v>
      </c>
      <c r="L74" s="29"/>
      <c r="M74" s="29"/>
      <c r="N74" s="29"/>
    </row>
    <row r="75" spans="1:11" ht="11.25" customHeight="1">
      <c r="A75" s="2" t="s">
        <v>7</v>
      </c>
      <c r="F75" s="8" t="s">
        <v>420</v>
      </c>
      <c r="G75" s="8"/>
      <c r="H75" s="8"/>
      <c r="I75" s="8"/>
      <c r="J75" s="8"/>
      <c r="K75" s="133"/>
    </row>
    <row r="76" spans="1:10" ht="19.5" customHeight="1">
      <c r="A76" s="905" t="s">
        <v>499</v>
      </c>
      <c r="B76" s="905"/>
      <c r="C76" s="905"/>
      <c r="D76" s="905"/>
      <c r="E76" s="905"/>
      <c r="F76" s="905"/>
      <c r="G76" s="905"/>
      <c r="H76" s="905"/>
      <c r="I76" s="905"/>
      <c r="J76" s="905"/>
    </row>
    <row r="77" spans="1:10" ht="19.5" customHeight="1">
      <c r="A77" s="905"/>
      <c r="B77" s="905"/>
      <c r="C77" s="905"/>
      <c r="D77" s="905"/>
      <c r="E77" s="905"/>
      <c r="F77" s="905"/>
      <c r="G77" s="905"/>
      <c r="H77" s="905"/>
      <c r="I77" s="905"/>
      <c r="J77" s="905"/>
    </row>
    <row r="78" spans="1:10" ht="19.5" customHeight="1">
      <c r="A78" s="905"/>
      <c r="B78" s="905"/>
      <c r="C78" s="905"/>
      <c r="D78" s="905"/>
      <c r="E78" s="905"/>
      <c r="F78" s="905"/>
      <c r="G78" s="905"/>
      <c r="H78" s="905"/>
      <c r="I78" s="905"/>
      <c r="J78" s="905"/>
    </row>
    <row r="79" spans="6:10" ht="11.25">
      <c r="F79" s="8"/>
      <c r="G79" s="8"/>
      <c r="H79" s="8"/>
      <c r="I79" s="8"/>
      <c r="J79" s="8"/>
    </row>
    <row r="80" spans="6:10" ht="11.25">
      <c r="F80" s="8"/>
      <c r="G80" s="8"/>
      <c r="H80" s="8"/>
      <c r="I80" s="8"/>
      <c r="J80" s="8"/>
    </row>
    <row r="81" spans="6:10" ht="11.25">
      <c r="F81" s="12"/>
      <c r="G81" s="12"/>
      <c r="H81" s="14"/>
      <c r="I81" s="12"/>
      <c r="J81" s="29"/>
    </row>
    <row r="82" spans="6:10" ht="11.25">
      <c r="F82" s="29"/>
      <c r="G82" s="8"/>
      <c r="H82" s="8"/>
      <c r="I82" s="8"/>
      <c r="J82" s="8"/>
    </row>
    <row r="83" spans="6:10" ht="11.25">
      <c r="F83" s="8"/>
      <c r="G83" s="8"/>
      <c r="H83" s="8"/>
      <c r="I83" s="8"/>
      <c r="J83" s="8"/>
    </row>
    <row r="84" spans="6:10" ht="11.25">
      <c r="F84" s="8"/>
      <c r="G84" s="8"/>
      <c r="H84" s="8"/>
      <c r="I84" s="8"/>
      <c r="J84" s="8"/>
    </row>
    <row r="85" spans="6:10" ht="11.25">
      <c r="F85" s="8"/>
      <c r="G85" s="8"/>
      <c r="H85" s="8"/>
      <c r="I85" s="8"/>
      <c r="J85" s="8"/>
    </row>
    <row r="86" spans="6:10" ht="11.25">
      <c r="F86" s="8"/>
      <c r="G86" s="8"/>
      <c r="H86" s="8"/>
      <c r="I86" s="8"/>
      <c r="J86" s="8"/>
    </row>
    <row r="87" spans="6:10" ht="11.25">
      <c r="F87" s="8"/>
      <c r="G87" s="8"/>
      <c r="H87" s="8"/>
      <c r="I87" s="8"/>
      <c r="J87" s="8"/>
    </row>
    <row r="88" spans="6:10" ht="11.25">
      <c r="F88" s="8"/>
      <c r="G88" s="8"/>
      <c r="H88" s="8"/>
      <c r="I88" s="8"/>
      <c r="J88" s="8"/>
    </row>
    <row r="89" spans="6:10" ht="11.25">
      <c r="F89" s="8"/>
      <c r="G89" s="8"/>
      <c r="H89" s="8"/>
      <c r="I89" s="8"/>
      <c r="J89" s="8"/>
    </row>
    <row r="90" spans="6:10" ht="11.25">
      <c r="F90" s="8"/>
      <c r="G90" s="8"/>
      <c r="H90" s="8"/>
      <c r="I90" s="8"/>
      <c r="J90" s="8"/>
    </row>
    <row r="91" spans="6:10" ht="11.25">
      <c r="F91" s="8"/>
      <c r="G91" s="8"/>
      <c r="H91" s="8"/>
      <c r="I91" s="8"/>
      <c r="J91" s="8"/>
    </row>
    <row r="92" spans="6:10" ht="11.25">
      <c r="F92" s="8"/>
      <c r="G92" s="8"/>
      <c r="H92" s="8"/>
      <c r="I92" s="8"/>
      <c r="J92" s="8"/>
    </row>
    <row r="93" spans="6:10" ht="11.25">
      <c r="F93" s="8"/>
      <c r="G93" s="8"/>
      <c r="H93" s="8"/>
      <c r="I93" s="8"/>
      <c r="J93" s="8"/>
    </row>
    <row r="94" spans="6:10" ht="11.25">
      <c r="F94" s="8"/>
      <c r="G94" s="8"/>
      <c r="H94" s="8"/>
      <c r="I94" s="8"/>
      <c r="J94" s="8"/>
    </row>
    <row r="95" spans="6:10" ht="11.25">
      <c r="F95" s="8"/>
      <c r="G95" s="8"/>
      <c r="H95" s="8"/>
      <c r="I95" s="8"/>
      <c r="J95" s="8"/>
    </row>
    <row r="96" spans="6:10" ht="11.25">
      <c r="F96" s="8"/>
      <c r="G96" s="8"/>
      <c r="H96" s="8"/>
      <c r="I96" s="8"/>
      <c r="J96" s="8"/>
    </row>
    <row r="97" spans="6:10" ht="11.25">
      <c r="F97" s="8"/>
      <c r="G97" s="8"/>
      <c r="H97" s="8"/>
      <c r="I97" s="8"/>
      <c r="J97" s="8"/>
    </row>
    <row r="98" spans="6:10" ht="11.25">
      <c r="F98" s="8"/>
      <c r="G98" s="8"/>
      <c r="H98" s="8"/>
      <c r="I98" s="8"/>
      <c r="J98" s="8"/>
    </row>
    <row r="99" spans="6:10" ht="11.25">
      <c r="F99" s="8"/>
      <c r="G99" s="8"/>
      <c r="H99" s="8"/>
      <c r="I99" s="8"/>
      <c r="J99" s="8"/>
    </row>
    <row r="100" spans="6:10" ht="11.25">
      <c r="F100" s="8"/>
      <c r="G100" s="8"/>
      <c r="H100" s="8"/>
      <c r="I100" s="8"/>
      <c r="J100" s="8"/>
    </row>
    <row r="101" spans="6:10" ht="11.25">
      <c r="F101" s="8"/>
      <c r="G101" s="8"/>
      <c r="H101" s="8"/>
      <c r="I101" s="8"/>
      <c r="J101" s="8"/>
    </row>
    <row r="102" spans="6:10" ht="11.25">
      <c r="F102" s="8"/>
      <c r="G102" s="8"/>
      <c r="H102" s="8"/>
      <c r="I102" s="8"/>
      <c r="J102" s="8"/>
    </row>
    <row r="103" spans="6:10" ht="11.25">
      <c r="F103" s="8"/>
      <c r="G103" s="8"/>
      <c r="H103" s="8"/>
      <c r="I103" s="8"/>
      <c r="J103" s="8"/>
    </row>
    <row r="104" spans="6:10" ht="11.25">
      <c r="F104" s="8"/>
      <c r="G104" s="8"/>
      <c r="H104" s="8"/>
      <c r="I104" s="8"/>
      <c r="J104" s="8"/>
    </row>
    <row r="105" spans="6:10" ht="11.25">
      <c r="F105" s="8"/>
      <c r="G105" s="8"/>
      <c r="H105" s="8"/>
      <c r="I105" s="8"/>
      <c r="J105" s="8"/>
    </row>
    <row r="106" spans="6:10" ht="11.25">
      <c r="F106" s="8"/>
      <c r="G106" s="8"/>
      <c r="H106" s="8"/>
      <c r="I106" s="8"/>
      <c r="J106" s="8"/>
    </row>
    <row r="107" spans="6:10" ht="11.25">
      <c r="F107" s="8"/>
      <c r="G107" s="8"/>
      <c r="H107" s="8"/>
      <c r="I107" s="8"/>
      <c r="J107" s="8"/>
    </row>
    <row r="108" spans="6:10" ht="11.25">
      <c r="F108" s="8"/>
      <c r="G108" s="8"/>
      <c r="H108" s="8"/>
      <c r="I108" s="8"/>
      <c r="J108" s="8"/>
    </row>
    <row r="109" spans="6:10" ht="11.25">
      <c r="F109" s="8"/>
      <c r="G109" s="8"/>
      <c r="H109" s="8"/>
      <c r="I109" s="8"/>
      <c r="J109" s="8"/>
    </row>
    <row r="110" spans="6:10" ht="11.25">
      <c r="F110" s="8"/>
      <c r="G110" s="8"/>
      <c r="H110" s="8"/>
      <c r="I110" s="8"/>
      <c r="J110" s="8"/>
    </row>
    <row r="111" spans="6:10" ht="11.25">
      <c r="F111" s="8"/>
      <c r="G111" s="8"/>
      <c r="H111" s="8"/>
      <c r="I111" s="8"/>
      <c r="J111" s="8"/>
    </row>
    <row r="112" spans="6:10" ht="11.25">
      <c r="F112" s="8"/>
      <c r="G112" s="8"/>
      <c r="H112" s="8"/>
      <c r="I112" s="8"/>
      <c r="J112" s="8"/>
    </row>
    <row r="113" spans="6:10" ht="11.25">
      <c r="F113" s="8"/>
      <c r="G113" s="8"/>
      <c r="H113" s="8"/>
      <c r="I113" s="8"/>
      <c r="J113" s="8"/>
    </row>
    <row r="114" spans="6:10" ht="11.25">
      <c r="F114" s="8"/>
      <c r="G114" s="8"/>
      <c r="H114" s="8"/>
      <c r="I114" s="8"/>
      <c r="J114" s="8"/>
    </row>
    <row r="115" spans="6:10" ht="11.25">
      <c r="F115" s="8"/>
      <c r="G115" s="8"/>
      <c r="H115" s="8"/>
      <c r="I115" s="8"/>
      <c r="J115" s="8"/>
    </row>
    <row r="116" spans="6:10" ht="11.25">
      <c r="F116" s="8"/>
      <c r="G116" s="8"/>
      <c r="H116" s="8"/>
      <c r="I116" s="8"/>
      <c r="J116" s="8"/>
    </row>
    <row r="117" spans="6:10" ht="11.25">
      <c r="F117" s="8"/>
      <c r="G117" s="8"/>
      <c r="H117" s="8"/>
      <c r="I117" s="8"/>
      <c r="J117" s="8"/>
    </row>
    <row r="118" spans="6:10" ht="11.25">
      <c r="F118" s="8"/>
      <c r="G118" s="8"/>
      <c r="H118" s="8"/>
      <c r="I118" s="8"/>
      <c r="J118" s="8"/>
    </row>
    <row r="119" spans="6:10" ht="11.25">
      <c r="F119" s="8"/>
      <c r="G119" s="8"/>
      <c r="H119" s="8"/>
      <c r="I119" s="8"/>
      <c r="J119" s="8"/>
    </row>
    <row r="120" spans="6:10" ht="11.25">
      <c r="F120" s="8"/>
      <c r="G120" s="8"/>
      <c r="H120" s="8"/>
      <c r="I120" s="8"/>
      <c r="J120" s="8"/>
    </row>
    <row r="121" spans="6:10" ht="11.25">
      <c r="F121" s="8"/>
      <c r="G121" s="8"/>
      <c r="H121" s="8"/>
      <c r="I121" s="8"/>
      <c r="J121" s="8"/>
    </row>
    <row r="122" spans="6:10" ht="11.25">
      <c r="F122" s="8"/>
      <c r="G122" s="8"/>
      <c r="H122" s="8"/>
      <c r="I122" s="8"/>
      <c r="J122" s="8"/>
    </row>
    <row r="123" spans="6:10" ht="11.25">
      <c r="F123" s="8"/>
      <c r="G123" s="8"/>
      <c r="H123" s="8"/>
      <c r="I123" s="8"/>
      <c r="J123" s="8"/>
    </row>
    <row r="124" spans="6:10" ht="11.25">
      <c r="F124" s="8"/>
      <c r="G124" s="8"/>
      <c r="H124" s="8"/>
      <c r="I124" s="8"/>
      <c r="J124" s="8"/>
    </row>
    <row r="125" spans="6:10" ht="11.25">
      <c r="F125" s="8"/>
      <c r="G125" s="8"/>
      <c r="H125" s="8"/>
      <c r="I125" s="8"/>
      <c r="J125" s="8"/>
    </row>
    <row r="126" spans="6:10" ht="11.25">
      <c r="F126" s="8"/>
      <c r="G126" s="8"/>
      <c r="H126" s="8"/>
      <c r="I126" s="8"/>
      <c r="J126" s="8"/>
    </row>
    <row r="127" spans="6:10" ht="11.25">
      <c r="F127" s="8"/>
      <c r="G127" s="8"/>
      <c r="H127" s="8"/>
      <c r="I127" s="8"/>
      <c r="J127" s="8"/>
    </row>
    <row r="128" spans="6:10" ht="11.25">
      <c r="F128" s="8"/>
      <c r="G128" s="8"/>
      <c r="H128" s="8"/>
      <c r="I128" s="8"/>
      <c r="J128" s="8"/>
    </row>
    <row r="129" spans="6:10" ht="11.25">
      <c r="F129" s="8"/>
      <c r="G129" s="8"/>
      <c r="H129" s="8"/>
      <c r="I129" s="8"/>
      <c r="J129" s="8"/>
    </row>
    <row r="130" spans="6:10" ht="11.25">
      <c r="F130" s="8"/>
      <c r="G130" s="8"/>
      <c r="H130" s="8"/>
      <c r="I130" s="8"/>
      <c r="J130" s="8"/>
    </row>
    <row r="131" spans="6:10" ht="11.25">
      <c r="F131" s="8"/>
      <c r="G131" s="8"/>
      <c r="H131" s="8"/>
      <c r="I131" s="8"/>
      <c r="J131" s="8"/>
    </row>
    <row r="132" spans="6:10" ht="11.25">
      <c r="F132" s="8"/>
      <c r="G132" s="8"/>
      <c r="H132" s="8"/>
      <c r="I132" s="8"/>
      <c r="J132" s="8"/>
    </row>
    <row r="133" spans="6:10" ht="11.25">
      <c r="F133" s="8"/>
      <c r="G133" s="8"/>
      <c r="H133" s="8"/>
      <c r="I133" s="8"/>
      <c r="J133" s="8"/>
    </row>
    <row r="134" spans="6:10" ht="11.25">
      <c r="F134" s="8"/>
      <c r="G134" s="8"/>
      <c r="H134" s="8"/>
      <c r="I134" s="8"/>
      <c r="J134" s="8"/>
    </row>
    <row r="135" spans="6:10" ht="11.25">
      <c r="F135" s="8"/>
      <c r="G135" s="8"/>
      <c r="H135" s="8"/>
      <c r="I135" s="8"/>
      <c r="J135" s="8"/>
    </row>
    <row r="136" spans="6:10" ht="11.25">
      <c r="F136" s="8"/>
      <c r="G136" s="8"/>
      <c r="H136" s="8"/>
      <c r="I136" s="8"/>
      <c r="J136" s="8"/>
    </row>
    <row r="137" spans="6:10" ht="11.25">
      <c r="F137" s="8"/>
      <c r="G137" s="8"/>
      <c r="H137" s="8"/>
      <c r="I137" s="8"/>
      <c r="J137" s="8"/>
    </row>
    <row r="138" spans="6:10" ht="11.25">
      <c r="F138" s="8"/>
      <c r="G138" s="8"/>
      <c r="H138" s="8"/>
      <c r="I138" s="8"/>
      <c r="J138" s="8"/>
    </row>
    <row r="139" spans="6:10" ht="11.25">
      <c r="F139" s="8"/>
      <c r="G139" s="8"/>
      <c r="H139" s="8"/>
      <c r="I139" s="8"/>
      <c r="J139" s="8"/>
    </row>
    <row r="140" spans="6:10" ht="11.25">
      <c r="F140" s="8"/>
      <c r="G140" s="8"/>
      <c r="H140" s="8"/>
      <c r="I140" s="8"/>
      <c r="J140" s="8"/>
    </row>
    <row r="141" spans="6:10" ht="11.25">
      <c r="F141" s="8"/>
      <c r="G141" s="8"/>
      <c r="H141" s="8"/>
      <c r="I141" s="8"/>
      <c r="J141" s="8"/>
    </row>
    <row r="142" spans="6:10" ht="11.25">
      <c r="F142" s="8"/>
      <c r="G142" s="8"/>
      <c r="H142" s="8"/>
      <c r="I142" s="8"/>
      <c r="J142" s="8"/>
    </row>
    <row r="143" spans="6:10" ht="11.25">
      <c r="F143" s="8"/>
      <c r="G143" s="8"/>
      <c r="H143" s="8"/>
      <c r="I143" s="8"/>
      <c r="J143" s="8"/>
    </row>
    <row r="144" spans="6:10" ht="11.25">
      <c r="F144" s="8"/>
      <c r="G144" s="8"/>
      <c r="H144" s="8"/>
      <c r="I144" s="8"/>
      <c r="J144" s="8"/>
    </row>
    <row r="145" spans="6:10" ht="11.25">
      <c r="F145" s="8"/>
      <c r="G145" s="8"/>
      <c r="H145" s="8"/>
      <c r="I145" s="8"/>
      <c r="J145" s="8"/>
    </row>
    <row r="146" spans="6:10" ht="11.25">
      <c r="F146" s="8"/>
      <c r="G146" s="8"/>
      <c r="H146" s="8"/>
      <c r="I146" s="8"/>
      <c r="J146" s="8"/>
    </row>
    <row r="147" spans="6:10" ht="11.25">
      <c r="F147" s="8"/>
      <c r="G147" s="8"/>
      <c r="H147" s="8"/>
      <c r="I147" s="8"/>
      <c r="J147" s="8"/>
    </row>
    <row r="148" spans="6:10" ht="11.25">
      <c r="F148" s="8"/>
      <c r="G148" s="8"/>
      <c r="H148" s="8"/>
      <c r="I148" s="8"/>
      <c r="J148" s="8"/>
    </row>
    <row r="149" spans="6:10" ht="11.25">
      <c r="F149" s="8"/>
      <c r="G149" s="8"/>
      <c r="H149" s="8"/>
      <c r="I149" s="8"/>
      <c r="J149" s="8"/>
    </row>
    <row r="150" spans="6:10" ht="11.25">
      <c r="F150" s="8"/>
      <c r="G150" s="8"/>
      <c r="H150" s="8"/>
      <c r="I150" s="8"/>
      <c r="J150" s="8"/>
    </row>
    <row r="151" spans="6:10" ht="11.25">
      <c r="F151" s="8"/>
      <c r="G151" s="8"/>
      <c r="H151" s="8"/>
      <c r="I151" s="8"/>
      <c r="J151" s="8"/>
    </row>
    <row r="152" spans="6:10" ht="11.25">
      <c r="F152" s="8"/>
      <c r="G152" s="8"/>
      <c r="H152" s="8"/>
      <c r="I152" s="8"/>
      <c r="J152" s="8"/>
    </row>
    <row r="153" spans="6:10" ht="11.25">
      <c r="F153" s="8"/>
      <c r="G153" s="8"/>
      <c r="H153" s="8"/>
      <c r="I153" s="8"/>
      <c r="J153" s="8"/>
    </row>
    <row r="154" spans="6:10" ht="11.25">
      <c r="F154" s="8"/>
      <c r="G154" s="8"/>
      <c r="H154" s="8"/>
      <c r="I154" s="8"/>
      <c r="J154" s="8"/>
    </row>
    <row r="155" spans="6:10" ht="11.25">
      <c r="F155" s="8"/>
      <c r="G155" s="8"/>
      <c r="H155" s="8"/>
      <c r="I155" s="8"/>
      <c r="J155" s="8"/>
    </row>
    <row r="156" spans="6:10" ht="11.25">
      <c r="F156" s="8"/>
      <c r="G156" s="8"/>
      <c r="H156" s="8"/>
      <c r="I156" s="8"/>
      <c r="J156" s="8"/>
    </row>
    <row r="157" spans="6:10" ht="11.25">
      <c r="F157" s="8"/>
      <c r="G157" s="8"/>
      <c r="H157" s="8"/>
      <c r="I157" s="8"/>
      <c r="J157" s="8"/>
    </row>
    <row r="158" spans="6:10" ht="11.25">
      <c r="F158" s="8"/>
      <c r="G158" s="8"/>
      <c r="H158" s="8"/>
      <c r="I158" s="8"/>
      <c r="J158" s="8"/>
    </row>
    <row r="159" spans="6:10" ht="11.25">
      <c r="F159" s="8"/>
      <c r="G159" s="8"/>
      <c r="H159" s="8"/>
      <c r="I159" s="8"/>
      <c r="J159" s="8"/>
    </row>
    <row r="160" spans="6:10" ht="11.25">
      <c r="F160" s="8"/>
      <c r="G160" s="8"/>
      <c r="H160" s="8"/>
      <c r="I160" s="8"/>
      <c r="J160" s="8"/>
    </row>
    <row r="161" spans="6:10" ht="11.25">
      <c r="F161" s="8"/>
      <c r="G161" s="8"/>
      <c r="H161" s="8"/>
      <c r="I161" s="8"/>
      <c r="J161" s="8"/>
    </row>
    <row r="162" spans="6:10" ht="11.25">
      <c r="F162" s="8"/>
      <c r="G162" s="8"/>
      <c r="H162" s="8"/>
      <c r="I162" s="8"/>
      <c r="J162" s="8"/>
    </row>
    <row r="163" spans="6:10" ht="11.25">
      <c r="F163" s="8"/>
      <c r="G163" s="8"/>
      <c r="H163" s="8"/>
      <c r="I163" s="8"/>
      <c r="J163" s="8"/>
    </row>
    <row r="164" spans="6:10" ht="11.25">
      <c r="F164" s="8"/>
      <c r="G164" s="8"/>
      <c r="H164" s="8"/>
      <c r="I164" s="8"/>
      <c r="J164" s="8"/>
    </row>
    <row r="165" spans="6:10" ht="11.25">
      <c r="F165" s="8"/>
      <c r="G165" s="8"/>
      <c r="H165" s="8"/>
      <c r="I165" s="8"/>
      <c r="J165" s="8"/>
    </row>
    <row r="166" spans="6:10" ht="11.25">
      <c r="F166" s="8"/>
      <c r="G166" s="8"/>
      <c r="H166" s="8"/>
      <c r="I166" s="8"/>
      <c r="J166" s="8"/>
    </row>
    <row r="167" spans="6:10" ht="11.25">
      <c r="F167" s="8"/>
      <c r="G167" s="8"/>
      <c r="H167" s="8"/>
      <c r="I167" s="8"/>
      <c r="J167" s="8"/>
    </row>
    <row r="168" spans="6:10" ht="11.25">
      <c r="F168" s="8"/>
      <c r="G168" s="8"/>
      <c r="H168" s="8"/>
      <c r="I168" s="8"/>
      <c r="J168" s="8"/>
    </row>
    <row r="169" spans="6:10" ht="11.25">
      <c r="F169" s="8"/>
      <c r="G169" s="8"/>
      <c r="H169" s="8"/>
      <c r="I169" s="8"/>
      <c r="J169" s="8"/>
    </row>
    <row r="170" spans="6:10" ht="11.25">
      <c r="F170" s="8"/>
      <c r="G170" s="8"/>
      <c r="H170" s="8"/>
      <c r="I170" s="8"/>
      <c r="J170" s="8"/>
    </row>
    <row r="171" spans="6:10" ht="11.25">
      <c r="F171" s="8"/>
      <c r="G171" s="8"/>
      <c r="H171" s="8"/>
      <c r="I171" s="8"/>
      <c r="J171" s="8"/>
    </row>
    <row r="172" spans="6:10" ht="11.25">
      <c r="F172" s="8"/>
      <c r="G172" s="8"/>
      <c r="H172" s="8"/>
      <c r="I172" s="8"/>
      <c r="J172" s="8"/>
    </row>
    <row r="173" spans="6:10" ht="11.25">
      <c r="F173" s="8"/>
      <c r="G173" s="8"/>
      <c r="H173" s="8"/>
      <c r="I173" s="8"/>
      <c r="J173" s="8"/>
    </row>
    <row r="174" spans="6:10" ht="11.25">
      <c r="F174" s="8"/>
      <c r="G174" s="8"/>
      <c r="H174" s="8"/>
      <c r="I174" s="8"/>
      <c r="J174" s="8"/>
    </row>
    <row r="175" spans="6:10" ht="11.25">
      <c r="F175" s="8"/>
      <c r="G175" s="8"/>
      <c r="H175" s="8"/>
      <c r="I175" s="8"/>
      <c r="J175" s="8"/>
    </row>
    <row r="176" spans="6:10" ht="11.25">
      <c r="F176" s="8"/>
      <c r="G176" s="8"/>
      <c r="H176" s="8"/>
      <c r="I176" s="8"/>
      <c r="J176" s="8"/>
    </row>
    <row r="177" spans="6:10" ht="11.25">
      <c r="F177" s="8"/>
      <c r="G177" s="8"/>
      <c r="H177" s="8"/>
      <c r="I177" s="8"/>
      <c r="J177" s="8"/>
    </row>
    <row r="178" spans="6:10" ht="11.25">
      <c r="F178" s="8"/>
      <c r="G178" s="8"/>
      <c r="H178" s="8"/>
      <c r="I178" s="8"/>
      <c r="J178" s="8"/>
    </row>
    <row r="179" spans="6:10" ht="11.25">
      <c r="F179" s="8"/>
      <c r="G179" s="8"/>
      <c r="H179" s="8"/>
      <c r="I179" s="8"/>
      <c r="J179" s="8"/>
    </row>
    <row r="180" spans="6:10" ht="11.25">
      <c r="F180" s="8"/>
      <c r="G180" s="8"/>
      <c r="H180" s="8"/>
      <c r="I180" s="8"/>
      <c r="J180" s="8"/>
    </row>
    <row r="181" spans="6:10" ht="11.25">
      <c r="F181" s="8"/>
      <c r="G181" s="8"/>
      <c r="H181" s="8"/>
      <c r="I181" s="8"/>
      <c r="J181" s="8"/>
    </row>
    <row r="182" spans="6:10" ht="11.25">
      <c r="F182" s="8"/>
      <c r="G182" s="8"/>
      <c r="H182" s="8"/>
      <c r="I182" s="8"/>
      <c r="J182" s="8"/>
    </row>
    <row r="183" spans="6:10" ht="11.25">
      <c r="F183" s="8"/>
      <c r="G183" s="8"/>
      <c r="H183" s="8"/>
      <c r="I183" s="8"/>
      <c r="J183" s="8"/>
    </row>
    <row r="184" spans="6:10" ht="11.25">
      <c r="F184" s="8"/>
      <c r="G184" s="8"/>
      <c r="H184" s="8"/>
      <c r="I184" s="8"/>
      <c r="J184" s="8"/>
    </row>
    <row r="185" spans="6:10" ht="11.25">
      <c r="F185" s="8"/>
      <c r="G185" s="8"/>
      <c r="H185" s="8"/>
      <c r="I185" s="8"/>
      <c r="J185" s="8"/>
    </row>
    <row r="186" spans="6:10" ht="11.25">
      <c r="F186" s="8"/>
      <c r="G186" s="8"/>
      <c r="H186" s="8"/>
      <c r="I186" s="8"/>
      <c r="J186" s="8"/>
    </row>
    <row r="187" spans="6:10" ht="11.25">
      <c r="F187" s="8"/>
      <c r="G187" s="8"/>
      <c r="H187" s="8"/>
      <c r="I187" s="8"/>
      <c r="J187" s="8"/>
    </row>
    <row r="188" spans="6:10" ht="11.25">
      <c r="F188" s="8"/>
      <c r="G188" s="8"/>
      <c r="H188" s="8"/>
      <c r="I188" s="8"/>
      <c r="J188" s="8"/>
    </row>
    <row r="189" spans="6:10" ht="11.25">
      <c r="F189" s="8"/>
      <c r="G189" s="8"/>
      <c r="H189" s="8"/>
      <c r="I189" s="8"/>
      <c r="J189" s="8"/>
    </row>
    <row r="190" spans="6:10" ht="11.25">
      <c r="F190" s="8"/>
      <c r="G190" s="8"/>
      <c r="H190" s="8"/>
      <c r="I190" s="8"/>
      <c r="J190" s="8"/>
    </row>
    <row r="191" spans="6:10" ht="11.25">
      <c r="F191" s="8"/>
      <c r="G191" s="8"/>
      <c r="H191" s="8"/>
      <c r="I191" s="8"/>
      <c r="J191" s="8"/>
    </row>
    <row r="192" spans="6:10" ht="11.25">
      <c r="F192" s="8"/>
      <c r="G192" s="8"/>
      <c r="H192" s="8"/>
      <c r="I192" s="8"/>
      <c r="J192" s="8"/>
    </row>
    <row r="193" spans="6:10" ht="11.25">
      <c r="F193" s="8"/>
      <c r="G193" s="8"/>
      <c r="H193" s="8"/>
      <c r="I193" s="8"/>
      <c r="J193" s="8"/>
    </row>
    <row r="194" spans="6:10" ht="11.25">
      <c r="F194" s="8"/>
      <c r="G194" s="8"/>
      <c r="H194" s="8"/>
      <c r="I194" s="8"/>
      <c r="J194" s="8"/>
    </row>
    <row r="195" spans="6:10" ht="11.25">
      <c r="F195" s="8"/>
      <c r="G195" s="8"/>
      <c r="H195" s="8"/>
      <c r="I195" s="8"/>
      <c r="J195" s="8"/>
    </row>
    <row r="196" spans="6:10" ht="11.25">
      <c r="F196" s="8"/>
      <c r="G196" s="8"/>
      <c r="H196" s="8"/>
      <c r="I196" s="8"/>
      <c r="J196" s="8"/>
    </row>
    <row r="197" spans="6:10" ht="11.25">
      <c r="F197" s="8"/>
      <c r="G197" s="8"/>
      <c r="H197" s="8"/>
      <c r="I197" s="8"/>
      <c r="J197" s="8"/>
    </row>
    <row r="198" spans="6:10" ht="11.25">
      <c r="F198" s="8"/>
      <c r="G198" s="8"/>
      <c r="H198" s="8"/>
      <c r="I198" s="8"/>
      <c r="J198" s="8"/>
    </row>
    <row r="199" spans="6:10" ht="11.25">
      <c r="F199" s="8"/>
      <c r="G199" s="8"/>
      <c r="H199" s="8"/>
      <c r="I199" s="8"/>
      <c r="J199" s="8"/>
    </row>
    <row r="200" spans="6:10" ht="11.25">
      <c r="F200" s="8"/>
      <c r="G200" s="8"/>
      <c r="H200" s="8"/>
      <c r="I200" s="8"/>
      <c r="J200" s="8"/>
    </row>
    <row r="201" spans="6:10" ht="11.25">
      <c r="F201" s="8"/>
      <c r="G201" s="8"/>
      <c r="H201" s="8"/>
      <c r="I201" s="8"/>
      <c r="J201" s="8"/>
    </row>
    <row r="202" spans="6:10" ht="11.25">
      <c r="F202" s="8"/>
      <c r="G202" s="8"/>
      <c r="H202" s="8"/>
      <c r="I202" s="8"/>
      <c r="J202" s="8"/>
    </row>
    <row r="203" spans="6:10" ht="11.25">
      <c r="F203" s="8"/>
      <c r="G203" s="8"/>
      <c r="H203" s="8"/>
      <c r="I203" s="8"/>
      <c r="J203" s="8"/>
    </row>
    <row r="204" spans="6:10" ht="11.25">
      <c r="F204" s="8"/>
      <c r="G204" s="8"/>
      <c r="H204" s="8"/>
      <c r="I204" s="8"/>
      <c r="J204" s="8"/>
    </row>
    <row r="205" spans="6:10" ht="11.25">
      <c r="F205" s="8"/>
      <c r="G205" s="8"/>
      <c r="H205" s="8"/>
      <c r="I205" s="8"/>
      <c r="J205" s="8"/>
    </row>
    <row r="206" spans="6:10" ht="11.25">
      <c r="F206" s="8"/>
      <c r="G206" s="8"/>
      <c r="H206" s="8"/>
      <c r="I206" s="8"/>
      <c r="J206" s="8"/>
    </row>
    <row r="207" spans="6:10" ht="11.25">
      <c r="F207" s="8"/>
      <c r="G207" s="8"/>
      <c r="H207" s="8"/>
      <c r="I207" s="8"/>
      <c r="J207" s="8"/>
    </row>
    <row r="208" spans="6:10" ht="11.25">
      <c r="F208" s="8"/>
      <c r="G208" s="8"/>
      <c r="H208" s="8"/>
      <c r="I208" s="8"/>
      <c r="J208" s="8"/>
    </row>
    <row r="209" spans="6:10" ht="11.25">
      <c r="F209" s="8"/>
      <c r="G209" s="8"/>
      <c r="H209" s="8"/>
      <c r="I209" s="8"/>
      <c r="J209" s="8"/>
    </row>
    <row r="210" spans="6:10" ht="11.25">
      <c r="F210" s="8"/>
      <c r="G210" s="8"/>
      <c r="H210" s="8"/>
      <c r="I210" s="8"/>
      <c r="J210" s="8"/>
    </row>
    <row r="211" spans="6:10" ht="11.25">
      <c r="F211" s="8"/>
      <c r="G211" s="8"/>
      <c r="H211" s="8"/>
      <c r="I211" s="8"/>
      <c r="J211" s="8"/>
    </row>
    <row r="212" spans="6:10" ht="11.25">
      <c r="F212" s="8"/>
      <c r="G212" s="8"/>
      <c r="H212" s="8"/>
      <c r="I212" s="8"/>
      <c r="J212" s="8"/>
    </row>
    <row r="213" spans="6:10" ht="11.25">
      <c r="F213" s="8"/>
      <c r="G213" s="8"/>
      <c r="H213" s="8"/>
      <c r="I213" s="8"/>
      <c r="J213" s="8"/>
    </row>
    <row r="214" spans="6:10" ht="11.25">
      <c r="F214" s="8"/>
      <c r="G214" s="8"/>
      <c r="H214" s="8"/>
      <c r="I214" s="8"/>
      <c r="J214" s="8"/>
    </row>
    <row r="215" spans="6:10" ht="11.25">
      <c r="F215" s="8"/>
      <c r="G215" s="8"/>
      <c r="H215" s="8"/>
      <c r="I215" s="8"/>
      <c r="J215" s="8"/>
    </row>
    <row r="216" spans="6:10" ht="11.25">
      <c r="F216" s="8"/>
      <c r="G216" s="8"/>
      <c r="H216" s="8"/>
      <c r="I216" s="8"/>
      <c r="J216" s="8"/>
    </row>
    <row r="217" spans="6:10" ht="11.25">
      <c r="F217" s="8"/>
      <c r="G217" s="8"/>
      <c r="H217" s="8"/>
      <c r="I217" s="8"/>
      <c r="J217" s="8"/>
    </row>
    <row r="218" spans="6:10" ht="11.25">
      <c r="F218" s="8"/>
      <c r="G218" s="8"/>
      <c r="H218" s="8"/>
      <c r="I218" s="8"/>
      <c r="J218" s="8"/>
    </row>
    <row r="219" spans="6:10" ht="11.25">
      <c r="F219" s="8"/>
      <c r="G219" s="8"/>
      <c r="H219" s="8"/>
      <c r="I219" s="8"/>
      <c r="J219" s="8"/>
    </row>
    <row r="220" spans="6:10" ht="11.25">
      <c r="F220" s="8"/>
      <c r="G220" s="8"/>
      <c r="H220" s="8"/>
      <c r="I220" s="8"/>
      <c r="J220" s="8"/>
    </row>
    <row r="221" spans="6:10" ht="11.25">
      <c r="F221" s="8"/>
      <c r="G221" s="8"/>
      <c r="H221" s="8"/>
      <c r="I221" s="8"/>
      <c r="J221" s="8"/>
    </row>
    <row r="222" spans="6:10" ht="11.25">
      <c r="F222" s="8"/>
      <c r="G222" s="8"/>
      <c r="H222" s="8"/>
      <c r="I222" s="8"/>
      <c r="J222" s="8"/>
    </row>
    <row r="223" spans="6:10" ht="11.25">
      <c r="F223" s="8"/>
      <c r="G223" s="8"/>
      <c r="H223" s="8"/>
      <c r="I223" s="8"/>
      <c r="J223" s="8"/>
    </row>
    <row r="224" spans="6:10" ht="11.25">
      <c r="F224" s="8"/>
      <c r="G224" s="8"/>
      <c r="H224" s="8"/>
      <c r="I224" s="8"/>
      <c r="J224" s="8"/>
    </row>
    <row r="225" spans="6:10" ht="11.25">
      <c r="F225" s="8"/>
      <c r="G225" s="8"/>
      <c r="H225" s="8"/>
      <c r="I225" s="8"/>
      <c r="J225" s="8"/>
    </row>
    <row r="226" spans="6:10" ht="11.25">
      <c r="F226" s="8"/>
      <c r="G226" s="8"/>
      <c r="H226" s="8"/>
      <c r="I226" s="8"/>
      <c r="J226" s="8"/>
    </row>
    <row r="227" spans="6:10" ht="11.25">
      <c r="F227" s="8"/>
      <c r="G227" s="8"/>
      <c r="H227" s="8"/>
      <c r="I227" s="8"/>
      <c r="J227" s="8"/>
    </row>
    <row r="228" spans="6:10" ht="11.25">
      <c r="F228" s="8"/>
      <c r="G228" s="8"/>
      <c r="H228" s="8"/>
      <c r="I228" s="8"/>
      <c r="J228" s="8"/>
    </row>
    <row r="229" spans="6:10" ht="11.25">
      <c r="F229" s="8"/>
      <c r="G229" s="8"/>
      <c r="H229" s="8"/>
      <c r="I229" s="8"/>
      <c r="J229" s="8"/>
    </row>
    <row r="230" spans="6:10" ht="11.25">
      <c r="F230" s="8"/>
      <c r="G230" s="8"/>
      <c r="H230" s="8"/>
      <c r="I230" s="8"/>
      <c r="J230" s="8"/>
    </row>
    <row r="231" spans="6:10" ht="11.25">
      <c r="F231" s="8"/>
      <c r="G231" s="8"/>
      <c r="H231" s="8"/>
      <c r="I231" s="8"/>
      <c r="J231" s="8"/>
    </row>
    <row r="232" spans="6:10" ht="11.25">
      <c r="F232" s="8"/>
      <c r="G232" s="8"/>
      <c r="H232" s="8"/>
      <c r="I232" s="8"/>
      <c r="J232" s="8"/>
    </row>
    <row r="233" spans="6:10" ht="11.25">
      <c r="F233" s="8"/>
      <c r="G233" s="8"/>
      <c r="H233" s="8"/>
      <c r="I233" s="8"/>
      <c r="J233" s="8"/>
    </row>
    <row r="234" spans="6:10" ht="11.25">
      <c r="F234" s="8"/>
      <c r="G234" s="8"/>
      <c r="H234" s="8"/>
      <c r="I234" s="8"/>
      <c r="J234" s="8"/>
    </row>
    <row r="235" spans="6:10" ht="11.25">
      <c r="F235" s="8"/>
      <c r="G235" s="8"/>
      <c r="H235" s="8"/>
      <c r="I235" s="8"/>
      <c r="J235" s="8"/>
    </row>
    <row r="236" spans="6:10" ht="11.25">
      <c r="F236" s="8"/>
      <c r="G236" s="8"/>
      <c r="H236" s="8"/>
      <c r="I236" s="8"/>
      <c r="J236" s="8"/>
    </row>
    <row r="237" spans="6:10" ht="11.25">
      <c r="F237" s="8"/>
      <c r="G237" s="8"/>
      <c r="H237" s="8"/>
      <c r="I237" s="8"/>
      <c r="J237" s="8"/>
    </row>
    <row r="238" spans="6:10" ht="11.25">
      <c r="F238" s="8"/>
      <c r="G238" s="8"/>
      <c r="H238" s="8"/>
      <c r="I238" s="8"/>
      <c r="J238" s="8"/>
    </row>
    <row r="239" spans="6:10" ht="11.25">
      <c r="F239" s="8"/>
      <c r="G239" s="8"/>
      <c r="H239" s="8"/>
      <c r="I239" s="8"/>
      <c r="J239" s="8"/>
    </row>
    <row r="240" spans="6:10" ht="11.25">
      <c r="F240" s="8"/>
      <c r="G240" s="8"/>
      <c r="H240" s="8"/>
      <c r="I240" s="8"/>
      <c r="J240" s="8"/>
    </row>
    <row r="241" spans="6:10" ht="11.25">
      <c r="F241" s="8"/>
      <c r="G241" s="8"/>
      <c r="H241" s="8"/>
      <c r="I241" s="8"/>
      <c r="J241" s="8"/>
    </row>
    <row r="242" spans="6:10" ht="11.25">
      <c r="F242" s="8"/>
      <c r="G242" s="8"/>
      <c r="H242" s="8"/>
      <c r="I242" s="8"/>
      <c r="J242" s="8"/>
    </row>
    <row r="243" spans="6:10" ht="11.25">
      <c r="F243" s="8"/>
      <c r="G243" s="8"/>
      <c r="H243" s="8"/>
      <c r="I243" s="8"/>
      <c r="J243" s="8"/>
    </row>
    <row r="244" spans="6:10" ht="11.25">
      <c r="F244" s="8"/>
      <c r="G244" s="8"/>
      <c r="H244" s="8"/>
      <c r="I244" s="8"/>
      <c r="J244" s="8"/>
    </row>
    <row r="245" spans="6:10" ht="11.25">
      <c r="F245" s="8"/>
      <c r="G245" s="8"/>
      <c r="H245" s="8"/>
      <c r="I245" s="8"/>
      <c r="J245" s="8"/>
    </row>
    <row r="246" spans="6:10" ht="11.25">
      <c r="F246" s="8"/>
      <c r="G246" s="8"/>
      <c r="H246" s="8"/>
      <c r="I246" s="8"/>
      <c r="J246" s="8"/>
    </row>
    <row r="247" spans="6:10" ht="11.25">
      <c r="F247" s="8"/>
      <c r="G247" s="8"/>
      <c r="H247" s="8"/>
      <c r="I247" s="8"/>
      <c r="J247" s="8"/>
    </row>
    <row r="248" spans="6:10" ht="11.25">
      <c r="F248" s="8"/>
      <c r="G248" s="8"/>
      <c r="H248" s="8"/>
      <c r="I248" s="8"/>
      <c r="J248" s="8"/>
    </row>
    <row r="249" spans="6:10" ht="11.25">
      <c r="F249" s="8"/>
      <c r="G249" s="8"/>
      <c r="H249" s="8"/>
      <c r="I249" s="8"/>
      <c r="J249" s="8"/>
    </row>
    <row r="250" spans="6:10" ht="11.25">
      <c r="F250" s="8"/>
      <c r="G250" s="8"/>
      <c r="H250" s="8"/>
      <c r="I250" s="8"/>
      <c r="J250" s="8"/>
    </row>
    <row r="251" spans="6:10" ht="11.25">
      <c r="F251" s="8"/>
      <c r="G251" s="8"/>
      <c r="H251" s="8"/>
      <c r="I251" s="8"/>
      <c r="J251" s="8"/>
    </row>
    <row r="252" spans="6:10" ht="11.25">
      <c r="F252" s="8"/>
      <c r="G252" s="8"/>
      <c r="H252" s="8"/>
      <c r="I252" s="8"/>
      <c r="J252" s="8"/>
    </row>
    <row r="253" spans="6:10" ht="11.25">
      <c r="F253" s="8"/>
      <c r="G253" s="8"/>
      <c r="H253" s="8"/>
      <c r="I253" s="8"/>
      <c r="J253" s="8"/>
    </row>
    <row r="254" spans="6:10" ht="11.25">
      <c r="F254" s="8"/>
      <c r="G254" s="8"/>
      <c r="H254" s="8"/>
      <c r="I254" s="8"/>
      <c r="J254" s="8"/>
    </row>
    <row r="255" spans="6:10" ht="11.25">
      <c r="F255" s="8"/>
      <c r="G255" s="8"/>
      <c r="H255" s="8"/>
      <c r="I255" s="8"/>
      <c r="J255" s="8"/>
    </row>
    <row r="256" spans="6:10" ht="11.25">
      <c r="F256" s="8"/>
      <c r="G256" s="8"/>
      <c r="H256" s="8"/>
      <c r="I256" s="8"/>
      <c r="J256" s="8"/>
    </row>
    <row r="257" spans="6:10" ht="11.25">
      <c r="F257" s="8"/>
      <c r="G257" s="8"/>
      <c r="H257" s="8"/>
      <c r="I257" s="8"/>
      <c r="J257" s="8"/>
    </row>
    <row r="258" spans="6:10" ht="11.25">
      <c r="F258" s="8"/>
      <c r="G258" s="8"/>
      <c r="H258" s="8"/>
      <c r="I258" s="8"/>
      <c r="J258" s="8"/>
    </row>
    <row r="259" spans="6:10" ht="11.25">
      <c r="F259" s="8"/>
      <c r="G259" s="8"/>
      <c r="H259" s="8"/>
      <c r="I259" s="8"/>
      <c r="J259" s="8"/>
    </row>
    <row r="260" spans="6:10" ht="11.25">
      <c r="F260" s="8"/>
      <c r="G260" s="8"/>
      <c r="H260" s="8"/>
      <c r="I260" s="8"/>
      <c r="J260" s="8"/>
    </row>
    <row r="261" spans="6:10" ht="11.25">
      <c r="F261" s="8"/>
      <c r="G261" s="8"/>
      <c r="H261" s="8"/>
      <c r="I261" s="8"/>
      <c r="J261" s="8"/>
    </row>
    <row r="262" spans="6:10" ht="11.25">
      <c r="F262" s="8"/>
      <c r="G262" s="8"/>
      <c r="H262" s="8"/>
      <c r="I262" s="8"/>
      <c r="J262" s="8"/>
    </row>
    <row r="263" spans="6:10" ht="11.25">
      <c r="F263" s="8"/>
      <c r="G263" s="8"/>
      <c r="H263" s="8"/>
      <c r="I263" s="8"/>
      <c r="J263" s="8"/>
    </row>
    <row r="264" spans="6:10" ht="11.25">
      <c r="F264" s="8"/>
      <c r="G264" s="8"/>
      <c r="H264" s="8"/>
      <c r="I264" s="8"/>
      <c r="J264" s="8"/>
    </row>
    <row r="265" spans="6:10" ht="11.25">
      <c r="F265" s="8"/>
      <c r="G265" s="8"/>
      <c r="H265" s="8"/>
      <c r="I265" s="8"/>
      <c r="J265" s="8"/>
    </row>
    <row r="266" spans="6:10" ht="11.25">
      <c r="F266" s="8"/>
      <c r="G266" s="8"/>
      <c r="H266" s="8"/>
      <c r="I266" s="8"/>
      <c r="J266" s="8"/>
    </row>
    <row r="267" spans="6:10" ht="11.25">
      <c r="F267" s="8"/>
      <c r="G267" s="8"/>
      <c r="H267" s="8"/>
      <c r="I267" s="8"/>
      <c r="J267" s="8"/>
    </row>
    <row r="268" spans="6:10" ht="11.25">
      <c r="F268" s="8"/>
      <c r="G268" s="8"/>
      <c r="H268" s="8"/>
      <c r="I268" s="8"/>
      <c r="J268" s="8"/>
    </row>
    <row r="269" spans="6:10" ht="11.25">
      <c r="F269" s="8"/>
      <c r="G269" s="8"/>
      <c r="H269" s="8"/>
      <c r="I269" s="8"/>
      <c r="J269" s="8"/>
    </row>
    <row r="270" spans="6:10" ht="11.25">
      <c r="F270" s="8"/>
      <c r="G270" s="8"/>
      <c r="H270" s="8"/>
      <c r="I270" s="8"/>
      <c r="J270" s="8"/>
    </row>
    <row r="271" spans="6:10" ht="11.25">
      <c r="F271" s="8"/>
      <c r="G271" s="8"/>
      <c r="H271" s="8"/>
      <c r="I271" s="8"/>
      <c r="J271" s="8"/>
    </row>
    <row r="272" spans="6:10" ht="11.25">
      <c r="F272" s="8"/>
      <c r="G272" s="8"/>
      <c r="H272" s="8"/>
      <c r="I272" s="8"/>
      <c r="J272" s="8"/>
    </row>
    <row r="273" spans="6:10" ht="11.25">
      <c r="F273" s="8"/>
      <c r="G273" s="8"/>
      <c r="H273" s="8"/>
      <c r="I273" s="8"/>
      <c r="J273" s="8"/>
    </row>
    <row r="274" spans="6:10" ht="11.25">
      <c r="F274" s="8"/>
      <c r="G274" s="8"/>
      <c r="H274" s="8"/>
      <c r="I274" s="8"/>
      <c r="J274" s="8"/>
    </row>
    <row r="275" spans="6:10" ht="11.25">
      <c r="F275" s="8"/>
      <c r="G275" s="8"/>
      <c r="H275" s="8"/>
      <c r="I275" s="8"/>
      <c r="J275" s="8"/>
    </row>
    <row r="276" spans="6:10" ht="11.25">
      <c r="F276" s="8"/>
      <c r="G276" s="8"/>
      <c r="H276" s="8"/>
      <c r="I276" s="8"/>
      <c r="J276" s="8"/>
    </row>
    <row r="277" spans="6:10" ht="11.25">
      <c r="F277" s="8"/>
      <c r="G277" s="8"/>
      <c r="H277" s="8"/>
      <c r="I277" s="8"/>
      <c r="J277" s="8"/>
    </row>
    <row r="278" spans="6:10" ht="11.25">
      <c r="F278" s="8"/>
      <c r="G278" s="8"/>
      <c r="H278" s="8"/>
      <c r="I278" s="8"/>
      <c r="J278" s="8"/>
    </row>
    <row r="279" spans="6:10" ht="11.25">
      <c r="F279" s="8"/>
      <c r="G279" s="8"/>
      <c r="H279" s="8"/>
      <c r="I279" s="8"/>
      <c r="J279" s="8"/>
    </row>
    <row r="280" spans="6:10" ht="11.25">
      <c r="F280" s="8"/>
      <c r="G280" s="8"/>
      <c r="H280" s="8"/>
      <c r="I280" s="8"/>
      <c r="J280" s="8"/>
    </row>
    <row r="281" spans="6:10" ht="11.25">
      <c r="F281" s="8"/>
      <c r="G281" s="8"/>
      <c r="H281" s="8"/>
      <c r="I281" s="8"/>
      <c r="J281" s="8"/>
    </row>
    <row r="282" spans="6:10" ht="11.25">
      <c r="F282" s="8"/>
      <c r="G282" s="8"/>
      <c r="H282" s="8"/>
      <c r="I282" s="8"/>
      <c r="J282" s="8"/>
    </row>
    <row r="283" spans="6:10" ht="11.25">
      <c r="F283" s="8"/>
      <c r="G283" s="8"/>
      <c r="H283" s="8"/>
      <c r="I283" s="8"/>
      <c r="J283" s="8"/>
    </row>
    <row r="284" spans="6:10" ht="11.25">
      <c r="F284" s="8"/>
      <c r="G284" s="8"/>
      <c r="H284" s="8"/>
      <c r="I284" s="8"/>
      <c r="J284" s="8"/>
    </row>
    <row r="285" spans="6:10" ht="11.25">
      <c r="F285" s="8"/>
      <c r="G285" s="8"/>
      <c r="H285" s="8"/>
      <c r="I285" s="8"/>
      <c r="J285" s="8"/>
    </row>
    <row r="286" spans="6:10" ht="11.25">
      <c r="F286" s="8"/>
      <c r="G286" s="8"/>
      <c r="H286" s="8"/>
      <c r="I286" s="8"/>
      <c r="J286" s="8"/>
    </row>
    <row r="287" spans="6:10" ht="11.25">
      <c r="F287" s="8"/>
      <c r="G287" s="8"/>
      <c r="H287" s="8"/>
      <c r="I287" s="8"/>
      <c r="J287" s="8"/>
    </row>
    <row r="288" spans="6:10" ht="11.25">
      <c r="F288" s="8"/>
      <c r="G288" s="8"/>
      <c r="H288" s="8"/>
      <c r="I288" s="8"/>
      <c r="J288" s="8"/>
    </row>
    <row r="289" spans="6:10" ht="11.25">
      <c r="F289" s="8"/>
      <c r="G289" s="8"/>
      <c r="H289" s="8"/>
      <c r="I289" s="8"/>
      <c r="J289" s="8"/>
    </row>
    <row r="290" spans="6:10" ht="11.25">
      <c r="F290" s="8"/>
      <c r="G290" s="8"/>
      <c r="H290" s="8"/>
      <c r="I290" s="8"/>
      <c r="J290" s="8"/>
    </row>
    <row r="291" spans="6:10" ht="11.25">
      <c r="F291" s="8"/>
      <c r="G291" s="8"/>
      <c r="H291" s="8"/>
      <c r="I291" s="8"/>
      <c r="J291" s="8"/>
    </row>
    <row r="292" spans="6:10" ht="11.25">
      <c r="F292" s="8"/>
      <c r="G292" s="8"/>
      <c r="H292" s="8"/>
      <c r="I292" s="8"/>
      <c r="J292" s="8"/>
    </row>
    <row r="293" spans="6:10" ht="11.25">
      <c r="F293" s="8"/>
      <c r="G293" s="8"/>
      <c r="H293" s="8"/>
      <c r="I293" s="8"/>
      <c r="J293" s="8"/>
    </row>
    <row r="294" spans="6:10" ht="11.25">
      <c r="F294" s="8"/>
      <c r="G294" s="8"/>
      <c r="H294" s="8"/>
      <c r="I294" s="8"/>
      <c r="J294" s="8"/>
    </row>
    <row r="295" spans="6:10" ht="11.25">
      <c r="F295" s="8"/>
      <c r="G295" s="8"/>
      <c r="H295" s="8"/>
      <c r="I295" s="8"/>
      <c r="J295" s="8"/>
    </row>
    <row r="296" spans="6:10" ht="11.25">
      <c r="F296" s="8"/>
      <c r="G296" s="8"/>
      <c r="H296" s="8"/>
      <c r="I296" s="8"/>
      <c r="J296" s="8"/>
    </row>
    <row r="297" spans="6:10" ht="11.25">
      <c r="F297" s="8"/>
      <c r="G297" s="8"/>
      <c r="H297" s="8"/>
      <c r="I297" s="8"/>
      <c r="J297" s="8"/>
    </row>
    <row r="298" spans="6:10" ht="11.25">
      <c r="F298" s="8"/>
      <c r="G298" s="8"/>
      <c r="H298" s="8"/>
      <c r="I298" s="8"/>
      <c r="J298" s="8"/>
    </row>
    <row r="299" spans="6:10" ht="11.25">
      <c r="F299" s="8"/>
      <c r="G299" s="8"/>
      <c r="H299" s="8"/>
      <c r="I299" s="8"/>
      <c r="J299" s="8"/>
    </row>
    <row r="300" spans="6:10" ht="11.25">
      <c r="F300" s="8"/>
      <c r="G300" s="8"/>
      <c r="H300" s="8"/>
      <c r="I300" s="8"/>
      <c r="J300" s="8"/>
    </row>
    <row r="301" spans="6:10" ht="11.25">
      <c r="F301" s="8"/>
      <c r="G301" s="8"/>
      <c r="H301" s="8"/>
      <c r="I301" s="8"/>
      <c r="J301" s="8"/>
    </row>
    <row r="302" spans="6:10" ht="11.25">
      <c r="F302" s="8"/>
      <c r="G302" s="8"/>
      <c r="H302" s="8"/>
      <c r="I302" s="8"/>
      <c r="J302" s="8"/>
    </row>
    <row r="303" spans="6:10" ht="11.25">
      <c r="F303" s="8"/>
      <c r="G303" s="8"/>
      <c r="H303" s="8"/>
      <c r="I303" s="8"/>
      <c r="J303" s="8"/>
    </row>
    <row r="304" spans="6:10" ht="11.25">
      <c r="F304" s="8"/>
      <c r="G304" s="8"/>
      <c r="H304" s="8"/>
      <c r="I304" s="8"/>
      <c r="J304" s="8"/>
    </row>
    <row r="305" spans="6:10" ht="11.25">
      <c r="F305" s="8"/>
      <c r="G305" s="8"/>
      <c r="H305" s="8"/>
      <c r="I305" s="8"/>
      <c r="J305" s="8"/>
    </row>
    <row r="306" spans="6:10" ht="11.25">
      <c r="F306" s="8"/>
      <c r="G306" s="8"/>
      <c r="H306" s="8"/>
      <c r="I306" s="8"/>
      <c r="J306" s="8"/>
    </row>
    <row r="307" spans="6:10" ht="11.25">
      <c r="F307" s="8"/>
      <c r="G307" s="8"/>
      <c r="H307" s="8"/>
      <c r="I307" s="8"/>
      <c r="J307" s="8"/>
    </row>
    <row r="308" spans="6:10" ht="11.25">
      <c r="F308" s="8"/>
      <c r="G308" s="8"/>
      <c r="H308" s="8"/>
      <c r="I308" s="8"/>
      <c r="J308" s="8"/>
    </row>
    <row r="309" spans="6:10" ht="11.25">
      <c r="F309" s="8"/>
      <c r="G309" s="8"/>
      <c r="H309" s="8"/>
      <c r="I309" s="8"/>
      <c r="J309" s="8"/>
    </row>
    <row r="310" spans="6:10" ht="11.25">
      <c r="F310" s="8"/>
      <c r="G310" s="8"/>
      <c r="H310" s="8"/>
      <c r="I310" s="8"/>
      <c r="J310" s="8"/>
    </row>
    <row r="311" spans="6:10" ht="11.25">
      <c r="F311" s="8"/>
      <c r="G311" s="8"/>
      <c r="H311" s="8"/>
      <c r="I311" s="8"/>
      <c r="J311" s="8"/>
    </row>
    <row r="312" spans="6:10" ht="11.25">
      <c r="F312" s="8"/>
      <c r="G312" s="8"/>
      <c r="H312" s="8"/>
      <c r="I312" s="8"/>
      <c r="J312" s="8"/>
    </row>
    <row r="313" spans="6:10" ht="11.25">
      <c r="F313" s="8"/>
      <c r="G313" s="8"/>
      <c r="H313" s="8"/>
      <c r="I313" s="8"/>
      <c r="J313" s="8"/>
    </row>
    <row r="314" spans="6:10" ht="11.25">
      <c r="F314" s="8"/>
      <c r="G314" s="8"/>
      <c r="H314" s="8"/>
      <c r="I314" s="8"/>
      <c r="J314" s="8"/>
    </row>
    <row r="315" spans="6:10" ht="11.25">
      <c r="F315" s="8"/>
      <c r="G315" s="8"/>
      <c r="H315" s="8"/>
      <c r="I315" s="8"/>
      <c r="J315" s="8"/>
    </row>
    <row r="316" spans="6:10" ht="11.25">
      <c r="F316" s="8"/>
      <c r="G316" s="8"/>
      <c r="H316" s="8"/>
      <c r="I316" s="8"/>
      <c r="J316" s="8"/>
    </row>
    <row r="317" spans="6:10" ht="11.25">
      <c r="F317" s="8"/>
      <c r="G317" s="8"/>
      <c r="H317" s="8"/>
      <c r="I317" s="8"/>
      <c r="J317" s="8"/>
    </row>
    <row r="318" spans="6:10" ht="11.25">
      <c r="F318" s="8"/>
      <c r="G318" s="8"/>
      <c r="H318" s="8"/>
      <c r="I318" s="8"/>
      <c r="J318" s="8"/>
    </row>
    <row r="319" spans="6:10" ht="11.25">
      <c r="F319" s="8"/>
      <c r="G319" s="8"/>
      <c r="H319" s="8"/>
      <c r="I319" s="8"/>
      <c r="J319" s="8"/>
    </row>
    <row r="320" spans="6:10" ht="11.25">
      <c r="F320" s="8"/>
      <c r="G320" s="8"/>
      <c r="H320" s="8"/>
      <c r="I320" s="8"/>
      <c r="J320" s="8"/>
    </row>
    <row r="321" spans="6:10" ht="11.25">
      <c r="F321" s="8"/>
      <c r="G321" s="8"/>
      <c r="H321" s="8"/>
      <c r="I321" s="8"/>
      <c r="J321" s="8"/>
    </row>
    <row r="322" spans="6:10" ht="11.25">
      <c r="F322" s="8"/>
      <c r="G322" s="8"/>
      <c r="H322" s="8"/>
      <c r="I322" s="8"/>
      <c r="J322" s="8"/>
    </row>
    <row r="323" spans="6:10" ht="11.25">
      <c r="F323" s="8"/>
      <c r="G323" s="8"/>
      <c r="H323" s="8"/>
      <c r="I323" s="8"/>
      <c r="J323" s="8"/>
    </row>
    <row r="324" spans="6:10" ht="11.25">
      <c r="F324" s="8"/>
      <c r="G324" s="8"/>
      <c r="H324" s="8"/>
      <c r="I324" s="8"/>
      <c r="J324" s="8"/>
    </row>
    <row r="325" spans="6:10" ht="11.25">
      <c r="F325" s="8"/>
      <c r="G325" s="8"/>
      <c r="H325" s="8"/>
      <c r="I325" s="8"/>
      <c r="J325" s="8"/>
    </row>
    <row r="326" spans="6:10" ht="11.25">
      <c r="F326" s="8"/>
      <c r="G326" s="8"/>
      <c r="H326" s="8"/>
      <c r="I326" s="8"/>
      <c r="J326" s="8"/>
    </row>
    <row r="327" spans="6:10" ht="11.25">
      <c r="F327" s="8"/>
      <c r="G327" s="8"/>
      <c r="H327" s="8"/>
      <c r="I327" s="8"/>
      <c r="J327" s="8"/>
    </row>
    <row r="328" spans="6:10" ht="11.25">
      <c r="F328" s="8"/>
      <c r="G328" s="8"/>
      <c r="H328" s="8"/>
      <c r="I328" s="8"/>
      <c r="J328" s="8"/>
    </row>
    <row r="329" spans="6:10" ht="11.25">
      <c r="F329" s="8"/>
      <c r="G329" s="8"/>
      <c r="H329" s="8"/>
      <c r="I329" s="8"/>
      <c r="J329" s="8"/>
    </row>
    <row r="330" spans="6:10" ht="11.25">
      <c r="F330" s="8"/>
      <c r="G330" s="8"/>
      <c r="H330" s="8"/>
      <c r="I330" s="8"/>
      <c r="J330" s="8"/>
    </row>
    <row r="331" spans="6:10" ht="11.25">
      <c r="F331" s="8"/>
      <c r="G331" s="8"/>
      <c r="H331" s="8"/>
      <c r="I331" s="8"/>
      <c r="J331" s="8"/>
    </row>
    <row r="332" spans="6:10" ht="11.25">
      <c r="F332" s="8"/>
      <c r="G332" s="8"/>
      <c r="H332" s="8"/>
      <c r="I332" s="8"/>
      <c r="J332" s="8"/>
    </row>
    <row r="333" spans="6:10" ht="11.25">
      <c r="F333" s="8"/>
      <c r="G333" s="8"/>
      <c r="H333" s="8"/>
      <c r="I333" s="8"/>
      <c r="J333" s="8"/>
    </row>
    <row r="334" spans="6:10" ht="11.25">
      <c r="F334" s="8"/>
      <c r="G334" s="8"/>
      <c r="H334" s="8"/>
      <c r="I334" s="8"/>
      <c r="J334" s="8"/>
    </row>
    <row r="335" spans="6:10" ht="11.25">
      <c r="F335" s="8"/>
      <c r="G335" s="8"/>
      <c r="H335" s="8"/>
      <c r="I335" s="8"/>
      <c r="J335" s="8"/>
    </row>
    <row r="336" spans="6:10" ht="11.25">
      <c r="F336" s="8"/>
      <c r="G336" s="8"/>
      <c r="H336" s="8"/>
      <c r="I336" s="8"/>
      <c r="J336" s="8"/>
    </row>
    <row r="337" spans="6:10" ht="11.25">
      <c r="F337" s="8"/>
      <c r="G337" s="8"/>
      <c r="H337" s="8"/>
      <c r="I337" s="8"/>
      <c r="J337" s="8"/>
    </row>
    <row r="338" spans="6:10" ht="11.25">
      <c r="F338" s="8"/>
      <c r="G338" s="8"/>
      <c r="H338" s="8"/>
      <c r="I338" s="8"/>
      <c r="J338" s="8"/>
    </row>
    <row r="339" spans="6:10" ht="11.25">
      <c r="F339" s="8"/>
      <c r="G339" s="8"/>
      <c r="H339" s="8"/>
      <c r="I339" s="8"/>
      <c r="J339" s="8"/>
    </row>
    <row r="340" spans="6:10" ht="11.25">
      <c r="F340" s="8"/>
      <c r="G340" s="8"/>
      <c r="H340" s="8"/>
      <c r="I340" s="8"/>
      <c r="J340" s="8"/>
    </row>
    <row r="341" spans="6:10" ht="11.25">
      <c r="F341" s="8"/>
      <c r="G341" s="8"/>
      <c r="H341" s="8"/>
      <c r="I341" s="8"/>
      <c r="J341" s="8"/>
    </row>
    <row r="342" spans="6:10" ht="11.25">
      <c r="F342" s="8"/>
      <c r="G342" s="8"/>
      <c r="H342" s="8"/>
      <c r="I342" s="8"/>
      <c r="J342" s="8"/>
    </row>
    <row r="343" spans="6:10" ht="11.25">
      <c r="F343" s="8"/>
      <c r="G343" s="8"/>
      <c r="H343" s="8"/>
      <c r="I343" s="8"/>
      <c r="J343" s="8"/>
    </row>
    <row r="344" spans="6:10" ht="11.25">
      <c r="F344" s="8"/>
      <c r="G344" s="8"/>
      <c r="H344" s="8"/>
      <c r="I344" s="8"/>
      <c r="J344" s="8"/>
    </row>
    <row r="345" spans="6:10" ht="11.25">
      <c r="F345" s="8"/>
      <c r="G345" s="8"/>
      <c r="H345" s="8"/>
      <c r="I345" s="8"/>
      <c r="J345" s="8"/>
    </row>
    <row r="346" spans="6:10" ht="11.25">
      <c r="F346" s="8"/>
      <c r="G346" s="8"/>
      <c r="H346" s="8"/>
      <c r="I346" s="8"/>
      <c r="J346" s="8"/>
    </row>
    <row r="347" spans="6:10" ht="11.25">
      <c r="F347" s="8"/>
      <c r="G347" s="8"/>
      <c r="H347" s="8"/>
      <c r="I347" s="8"/>
      <c r="J347" s="8"/>
    </row>
    <row r="348" spans="6:10" ht="11.25">
      <c r="F348" s="8"/>
      <c r="G348" s="8"/>
      <c r="H348" s="8"/>
      <c r="I348" s="8"/>
      <c r="J348" s="8"/>
    </row>
    <row r="349" spans="6:10" ht="11.25">
      <c r="F349" s="8"/>
      <c r="G349" s="8"/>
      <c r="H349" s="8"/>
      <c r="I349" s="8"/>
      <c r="J349" s="8"/>
    </row>
    <row r="350" spans="6:10" ht="11.25">
      <c r="F350" s="8"/>
      <c r="G350" s="8"/>
      <c r="H350" s="8"/>
      <c r="I350" s="8"/>
      <c r="J350" s="8"/>
    </row>
    <row r="351" spans="6:10" ht="11.25">
      <c r="F351" s="8"/>
      <c r="G351" s="8"/>
      <c r="H351" s="8"/>
      <c r="I351" s="8"/>
      <c r="J351" s="8"/>
    </row>
    <row r="352" spans="6:10" ht="11.25">
      <c r="F352" s="8"/>
      <c r="G352" s="8"/>
      <c r="H352" s="8"/>
      <c r="I352" s="8"/>
      <c r="J352" s="8"/>
    </row>
    <row r="353" spans="6:10" ht="11.25">
      <c r="F353" s="8"/>
      <c r="G353" s="8"/>
      <c r="H353" s="8"/>
      <c r="I353" s="8"/>
      <c r="J353" s="8"/>
    </row>
    <row r="354" spans="6:10" ht="11.25">
      <c r="F354" s="8"/>
      <c r="G354" s="8"/>
      <c r="H354" s="8"/>
      <c r="I354" s="8"/>
      <c r="J354" s="8"/>
    </row>
    <row r="355" spans="6:10" ht="11.25">
      <c r="F355" s="8"/>
      <c r="G355" s="8"/>
      <c r="H355" s="8"/>
      <c r="I355" s="8"/>
      <c r="J355" s="8"/>
    </row>
    <row r="356" spans="6:10" ht="11.25">
      <c r="F356" s="8"/>
      <c r="G356" s="8"/>
      <c r="H356" s="8"/>
      <c r="I356" s="8"/>
      <c r="J356" s="8"/>
    </row>
    <row r="357" spans="6:10" ht="11.25">
      <c r="F357" s="8"/>
      <c r="G357" s="8"/>
      <c r="H357" s="8"/>
      <c r="I357" s="8"/>
      <c r="J357" s="8"/>
    </row>
    <row r="358" spans="6:10" ht="11.25">
      <c r="F358" s="8"/>
      <c r="G358" s="8"/>
      <c r="H358" s="8"/>
      <c r="I358" s="8"/>
      <c r="J358" s="8"/>
    </row>
    <row r="359" spans="6:10" ht="11.25">
      <c r="F359" s="8"/>
      <c r="G359" s="8"/>
      <c r="H359" s="8"/>
      <c r="I359" s="8"/>
      <c r="J359" s="8"/>
    </row>
    <row r="360" spans="6:10" ht="11.25">
      <c r="F360" s="8"/>
      <c r="G360" s="8"/>
      <c r="H360" s="8"/>
      <c r="I360" s="8"/>
      <c r="J360" s="8"/>
    </row>
    <row r="361" spans="6:10" ht="11.25">
      <c r="F361" s="8"/>
      <c r="G361" s="8"/>
      <c r="H361" s="8"/>
      <c r="I361" s="8"/>
      <c r="J361" s="8"/>
    </row>
    <row r="362" spans="6:10" ht="11.25">
      <c r="F362" s="8"/>
      <c r="G362" s="8"/>
      <c r="H362" s="8"/>
      <c r="I362" s="8"/>
      <c r="J362" s="8"/>
    </row>
    <row r="363" spans="6:10" ht="11.25">
      <c r="F363" s="8"/>
      <c r="G363" s="8"/>
      <c r="H363" s="8"/>
      <c r="I363" s="8"/>
      <c r="J363" s="8"/>
    </row>
    <row r="364" spans="6:10" ht="11.25">
      <c r="F364" s="8"/>
      <c r="G364" s="8"/>
      <c r="H364" s="8"/>
      <c r="I364" s="8"/>
      <c r="J364" s="8"/>
    </row>
    <row r="365" spans="6:10" ht="11.25">
      <c r="F365" s="8"/>
      <c r="G365" s="8"/>
      <c r="H365" s="8"/>
      <c r="I365" s="8"/>
      <c r="J365" s="8"/>
    </row>
    <row r="366" spans="6:10" ht="11.25">
      <c r="F366" s="8"/>
      <c r="G366" s="8"/>
      <c r="H366" s="8"/>
      <c r="I366" s="8"/>
      <c r="J366" s="8"/>
    </row>
    <row r="367" spans="6:10" ht="11.25">
      <c r="F367" s="8"/>
      <c r="G367" s="8"/>
      <c r="H367" s="8"/>
      <c r="I367" s="8"/>
      <c r="J367" s="8"/>
    </row>
    <row r="368" spans="6:10" ht="11.25">
      <c r="F368" s="8"/>
      <c r="G368" s="8"/>
      <c r="H368" s="8"/>
      <c r="I368" s="8"/>
      <c r="J368" s="8"/>
    </row>
    <row r="369" spans="6:10" ht="11.25">
      <c r="F369" s="8"/>
      <c r="G369" s="8"/>
      <c r="H369" s="8"/>
      <c r="I369" s="8"/>
      <c r="J369" s="8"/>
    </row>
    <row r="370" spans="6:10" ht="11.25">
      <c r="F370" s="8"/>
      <c r="G370" s="8"/>
      <c r="H370" s="8"/>
      <c r="I370" s="8"/>
      <c r="J370" s="8"/>
    </row>
    <row r="371" spans="6:10" ht="11.25">
      <c r="F371" s="8"/>
      <c r="G371" s="8"/>
      <c r="H371" s="8"/>
      <c r="I371" s="8"/>
      <c r="J371" s="8"/>
    </row>
    <row r="372" spans="6:10" ht="11.25">
      <c r="F372" s="8"/>
      <c r="G372" s="8"/>
      <c r="H372" s="8"/>
      <c r="I372" s="8"/>
      <c r="J372" s="8"/>
    </row>
    <row r="373" spans="6:10" ht="11.25">
      <c r="F373" s="8"/>
      <c r="G373" s="8"/>
      <c r="H373" s="8"/>
      <c r="I373" s="8"/>
      <c r="J373" s="8"/>
    </row>
    <row r="374" spans="6:10" ht="11.25">
      <c r="F374" s="8"/>
      <c r="G374" s="8"/>
      <c r="H374" s="8"/>
      <c r="I374" s="8"/>
      <c r="J374" s="8"/>
    </row>
    <row r="375" spans="6:10" ht="11.25">
      <c r="F375" s="8"/>
      <c r="G375" s="8"/>
      <c r="H375" s="8"/>
      <c r="I375" s="8"/>
      <c r="J375" s="8"/>
    </row>
    <row r="376" spans="6:10" ht="11.25">
      <c r="F376" s="8"/>
      <c r="G376" s="8"/>
      <c r="H376" s="8"/>
      <c r="I376" s="8"/>
      <c r="J376" s="8"/>
    </row>
    <row r="377" spans="6:10" ht="11.25">
      <c r="F377" s="8"/>
      <c r="G377" s="8"/>
      <c r="H377" s="8"/>
      <c r="I377" s="8"/>
      <c r="J377" s="8"/>
    </row>
    <row r="378" spans="6:10" ht="11.25">
      <c r="F378" s="8"/>
      <c r="G378" s="8"/>
      <c r="H378" s="8"/>
      <c r="I378" s="8"/>
      <c r="J378" s="8"/>
    </row>
    <row r="379" spans="6:10" ht="11.25">
      <c r="F379" s="8"/>
      <c r="G379" s="8"/>
      <c r="H379" s="8"/>
      <c r="I379" s="8"/>
      <c r="J379" s="8"/>
    </row>
    <row r="380" spans="6:10" ht="11.25">
      <c r="F380" s="8"/>
      <c r="G380" s="8"/>
      <c r="H380" s="8"/>
      <c r="I380" s="8"/>
      <c r="J380" s="8"/>
    </row>
    <row r="381" spans="6:10" ht="11.25">
      <c r="F381" s="8"/>
      <c r="G381" s="8"/>
      <c r="H381" s="8"/>
      <c r="I381" s="8"/>
      <c r="J381" s="8"/>
    </row>
    <row r="382" spans="6:10" ht="11.25">
      <c r="F382" s="8"/>
      <c r="G382" s="8"/>
      <c r="H382" s="8"/>
      <c r="I382" s="8"/>
      <c r="J382" s="8"/>
    </row>
    <row r="383" spans="6:10" ht="11.25">
      <c r="F383" s="8"/>
      <c r="G383" s="8"/>
      <c r="H383" s="8"/>
      <c r="I383" s="8"/>
      <c r="J383" s="8"/>
    </row>
    <row r="384" spans="6:10" ht="11.25">
      <c r="F384" s="8"/>
      <c r="G384" s="8"/>
      <c r="H384" s="8"/>
      <c r="I384" s="8"/>
      <c r="J384" s="8"/>
    </row>
    <row r="385" spans="6:10" ht="11.25">
      <c r="F385" s="8"/>
      <c r="G385" s="8"/>
      <c r="H385" s="8"/>
      <c r="I385" s="8"/>
      <c r="J385" s="8"/>
    </row>
    <row r="386" spans="6:10" ht="11.25">
      <c r="F386" s="8"/>
      <c r="G386" s="8"/>
      <c r="H386" s="8"/>
      <c r="I386" s="8"/>
      <c r="J386" s="8"/>
    </row>
    <row r="387" spans="6:10" ht="11.25">
      <c r="F387" s="8"/>
      <c r="G387" s="8"/>
      <c r="H387" s="8"/>
      <c r="I387" s="8"/>
      <c r="J387" s="8"/>
    </row>
    <row r="388" spans="6:10" ht="11.25">
      <c r="F388" s="8"/>
      <c r="G388" s="8"/>
      <c r="H388" s="8"/>
      <c r="I388" s="8"/>
      <c r="J388" s="8"/>
    </row>
    <row r="389" spans="6:10" ht="11.25">
      <c r="F389" s="8"/>
      <c r="G389" s="8"/>
      <c r="H389" s="8"/>
      <c r="I389" s="8"/>
      <c r="J389" s="8"/>
    </row>
    <row r="390" spans="6:10" ht="11.25">
      <c r="F390" s="8"/>
      <c r="G390" s="8"/>
      <c r="H390" s="8"/>
      <c r="I390" s="8"/>
      <c r="J390" s="8"/>
    </row>
    <row r="391" spans="6:10" ht="11.25">
      <c r="F391" s="8"/>
      <c r="G391" s="8"/>
      <c r="H391" s="8"/>
      <c r="I391" s="8"/>
      <c r="J391" s="8"/>
    </row>
    <row r="392" spans="6:10" ht="11.25">
      <c r="F392" s="8"/>
      <c r="G392" s="8"/>
      <c r="H392" s="8"/>
      <c r="I392" s="8"/>
      <c r="J392" s="8"/>
    </row>
    <row r="393" spans="6:10" ht="11.25">
      <c r="F393" s="8"/>
      <c r="G393" s="8"/>
      <c r="H393" s="8"/>
      <c r="I393" s="8"/>
      <c r="J393" s="8"/>
    </row>
    <row r="394" spans="6:10" ht="11.25">
      <c r="F394" s="8"/>
      <c r="G394" s="8"/>
      <c r="H394" s="8"/>
      <c r="I394" s="8"/>
      <c r="J394" s="8"/>
    </row>
    <row r="395" spans="6:10" ht="11.25">
      <c r="F395" s="8"/>
      <c r="G395" s="8"/>
      <c r="H395" s="8"/>
      <c r="I395" s="8"/>
      <c r="J395" s="8"/>
    </row>
    <row r="396" spans="6:10" ht="11.25">
      <c r="F396" s="8"/>
      <c r="G396" s="8"/>
      <c r="H396" s="8"/>
      <c r="I396" s="8"/>
      <c r="J396" s="8"/>
    </row>
    <row r="397" spans="6:10" ht="11.25">
      <c r="F397" s="8"/>
      <c r="G397" s="8"/>
      <c r="H397" s="8"/>
      <c r="I397" s="8"/>
      <c r="J397" s="8"/>
    </row>
    <row r="398" spans="6:10" ht="11.25">
      <c r="F398" s="8"/>
      <c r="G398" s="8"/>
      <c r="H398" s="8"/>
      <c r="I398" s="8"/>
      <c r="J398" s="8"/>
    </row>
    <row r="399" spans="6:10" ht="11.25">
      <c r="F399" s="8"/>
      <c r="G399" s="8"/>
      <c r="H399" s="8"/>
      <c r="I399" s="8"/>
      <c r="J399" s="8"/>
    </row>
    <row r="400" spans="6:10" ht="11.25">
      <c r="F400" s="8"/>
      <c r="G400" s="8"/>
      <c r="H400" s="8"/>
      <c r="I400" s="8"/>
      <c r="J400" s="8"/>
    </row>
    <row r="401" spans="6:10" ht="11.25">
      <c r="F401" s="8"/>
      <c r="G401" s="8"/>
      <c r="H401" s="8"/>
      <c r="I401" s="8"/>
      <c r="J401" s="8"/>
    </row>
    <row r="402" spans="6:10" ht="11.25">
      <c r="F402" s="8"/>
      <c r="G402" s="8"/>
      <c r="H402" s="8"/>
      <c r="I402" s="8"/>
      <c r="J402" s="8"/>
    </row>
    <row r="403" spans="6:10" ht="11.25">
      <c r="F403" s="8"/>
      <c r="G403" s="8"/>
      <c r="H403" s="8"/>
      <c r="I403" s="8"/>
      <c r="J403" s="8"/>
    </row>
    <row r="404" spans="6:10" ht="11.25">
      <c r="F404" s="8"/>
      <c r="G404" s="8"/>
      <c r="H404" s="8"/>
      <c r="I404" s="8"/>
      <c r="J404" s="8"/>
    </row>
    <row r="405" spans="6:10" ht="11.25">
      <c r="F405" s="8"/>
      <c r="G405" s="8"/>
      <c r="H405" s="8"/>
      <c r="I405" s="8"/>
      <c r="J405" s="8"/>
    </row>
    <row r="406" spans="6:10" ht="11.25">
      <c r="F406" s="8"/>
      <c r="G406" s="8"/>
      <c r="H406" s="8"/>
      <c r="I406" s="8"/>
      <c r="J406" s="8"/>
    </row>
    <row r="407" spans="6:10" ht="11.25">
      <c r="F407" s="8"/>
      <c r="G407" s="8"/>
      <c r="H407" s="8"/>
      <c r="I407" s="8"/>
      <c r="J407" s="8"/>
    </row>
    <row r="408" spans="6:10" ht="11.25">
      <c r="F408" s="8"/>
      <c r="G408" s="8"/>
      <c r="H408" s="8"/>
      <c r="I408" s="8"/>
      <c r="J408" s="8"/>
    </row>
    <row r="409" spans="6:10" ht="11.25">
      <c r="F409" s="8"/>
      <c r="G409" s="8"/>
      <c r="H409" s="8"/>
      <c r="I409" s="8"/>
      <c r="J409" s="8"/>
    </row>
    <row r="410" spans="6:10" ht="11.25">
      <c r="F410" s="8"/>
      <c r="G410" s="8"/>
      <c r="H410" s="8"/>
      <c r="I410" s="8"/>
      <c r="J410" s="8"/>
    </row>
    <row r="411" spans="6:10" ht="11.25">
      <c r="F411" s="8"/>
      <c r="G411" s="8"/>
      <c r="H411" s="8"/>
      <c r="I411" s="8"/>
      <c r="J411" s="8"/>
    </row>
    <row r="412" spans="6:10" ht="11.25">
      <c r="F412" s="8"/>
      <c r="G412" s="8"/>
      <c r="H412" s="8"/>
      <c r="I412" s="8"/>
      <c r="J412" s="8"/>
    </row>
    <row r="413" spans="6:10" ht="11.25">
      <c r="F413" s="8"/>
      <c r="G413" s="8"/>
      <c r="H413" s="8"/>
      <c r="I413" s="8"/>
      <c r="J413" s="8"/>
    </row>
    <row r="414" spans="6:10" ht="11.25">
      <c r="F414" s="8"/>
      <c r="G414" s="8"/>
      <c r="H414" s="8"/>
      <c r="I414" s="8"/>
      <c r="J414" s="8"/>
    </row>
    <row r="415" spans="6:10" ht="11.25">
      <c r="F415" s="8"/>
      <c r="G415" s="8"/>
      <c r="H415" s="8"/>
      <c r="I415" s="8"/>
      <c r="J415" s="8"/>
    </row>
    <row r="416" spans="6:10" ht="11.25">
      <c r="F416" s="8"/>
      <c r="G416" s="8"/>
      <c r="H416" s="8"/>
      <c r="I416" s="8"/>
      <c r="J416" s="8"/>
    </row>
    <row r="417" spans="6:10" ht="11.25">
      <c r="F417" s="8"/>
      <c r="G417" s="8"/>
      <c r="H417" s="8"/>
      <c r="I417" s="8"/>
      <c r="J417" s="8"/>
    </row>
    <row r="418" spans="6:10" ht="11.25">
      <c r="F418" s="8"/>
      <c r="G418" s="8"/>
      <c r="H418" s="8"/>
      <c r="I418" s="8"/>
      <c r="J418" s="8"/>
    </row>
    <row r="419" spans="6:10" ht="11.25">
      <c r="F419" s="8"/>
      <c r="G419" s="8"/>
      <c r="H419" s="8"/>
      <c r="I419" s="8"/>
      <c r="J419" s="8"/>
    </row>
    <row r="420" spans="6:10" ht="11.25">
      <c r="F420" s="8"/>
      <c r="G420" s="8"/>
      <c r="H420" s="8"/>
      <c r="I420" s="8"/>
      <c r="J420" s="8"/>
    </row>
    <row r="421" spans="6:10" ht="11.25">
      <c r="F421" s="8"/>
      <c r="G421" s="8"/>
      <c r="H421" s="8"/>
      <c r="I421" s="8"/>
      <c r="J421" s="8"/>
    </row>
    <row r="422" spans="6:10" ht="11.25">
      <c r="F422" s="8"/>
      <c r="G422" s="8"/>
      <c r="H422" s="8"/>
      <c r="I422" s="8"/>
      <c r="J422" s="8"/>
    </row>
    <row r="423" spans="6:10" ht="11.25">
      <c r="F423" s="8"/>
      <c r="G423" s="8"/>
      <c r="H423" s="8"/>
      <c r="I423" s="8"/>
      <c r="J423" s="8"/>
    </row>
    <row r="424" spans="6:10" ht="11.25">
      <c r="F424" s="8"/>
      <c r="G424" s="8"/>
      <c r="H424" s="8"/>
      <c r="I424" s="8"/>
      <c r="J424" s="8"/>
    </row>
    <row r="425" spans="6:10" ht="11.25">
      <c r="F425" s="8"/>
      <c r="G425" s="8"/>
      <c r="H425" s="8"/>
      <c r="I425" s="8"/>
      <c r="J425" s="8"/>
    </row>
    <row r="426" spans="6:10" ht="11.25">
      <c r="F426" s="8"/>
      <c r="G426" s="8"/>
      <c r="H426" s="8"/>
      <c r="I426" s="8"/>
      <c r="J426" s="8"/>
    </row>
    <row r="427" spans="6:10" ht="11.25">
      <c r="F427" s="8"/>
      <c r="G427" s="8"/>
      <c r="H427" s="8"/>
      <c r="I427" s="8"/>
      <c r="J427" s="8"/>
    </row>
    <row r="428" spans="6:10" ht="11.25">
      <c r="F428" s="8"/>
      <c r="G428" s="8"/>
      <c r="H428" s="8"/>
      <c r="I428" s="8"/>
      <c r="J428" s="8"/>
    </row>
    <row r="429" spans="6:10" ht="11.25">
      <c r="F429" s="8"/>
      <c r="G429" s="8"/>
      <c r="H429" s="8"/>
      <c r="I429" s="8"/>
      <c r="J429" s="8"/>
    </row>
    <row r="430" spans="6:10" ht="11.25">
      <c r="F430" s="8"/>
      <c r="G430" s="8"/>
      <c r="H430" s="8"/>
      <c r="I430" s="8"/>
      <c r="J430" s="8"/>
    </row>
    <row r="431" spans="6:10" ht="11.25">
      <c r="F431" s="8"/>
      <c r="G431" s="8"/>
      <c r="H431" s="8"/>
      <c r="I431" s="8"/>
      <c r="J431" s="8"/>
    </row>
  </sheetData>
  <sheetProtection/>
  <mergeCells count="32">
    <mergeCell ref="C12:D12"/>
    <mergeCell ref="G3:J3"/>
    <mergeCell ref="A3:B9"/>
    <mergeCell ref="I5:I8"/>
    <mergeCell ref="J5:J8"/>
    <mergeCell ref="C3:E9"/>
    <mergeCell ref="F3:F8"/>
    <mergeCell ref="A1:J1"/>
    <mergeCell ref="F9:J9"/>
    <mergeCell ref="G4:H4"/>
    <mergeCell ref="I4:J4"/>
    <mergeCell ref="G5:G8"/>
    <mergeCell ref="H5:H8"/>
    <mergeCell ref="C61:D61"/>
    <mergeCell ref="C41:D41"/>
    <mergeCell ref="C46:D46"/>
    <mergeCell ref="C39:D39"/>
    <mergeCell ref="C15:D15"/>
    <mergeCell ref="C20:D20"/>
    <mergeCell ref="C33:D33"/>
    <mergeCell ref="C17:D17"/>
    <mergeCell ref="C31:D31"/>
    <mergeCell ref="A76:J78"/>
    <mergeCell ref="C24:D24"/>
    <mergeCell ref="C35:D35"/>
    <mergeCell ref="C37:D37"/>
    <mergeCell ref="C51:D51"/>
    <mergeCell ref="C63:D63"/>
    <mergeCell ref="C54:D54"/>
    <mergeCell ref="C29:D29"/>
    <mergeCell ref="C68:D68"/>
    <mergeCell ref="C66:D66"/>
  </mergeCells>
  <printOptions/>
  <pageMargins left="0.7874015748031497" right="0.7874015748031497" top="0.8267716535433072" bottom="0.6692913385826772" header="0.5118110236220472" footer="0.5118110236220472"/>
  <pageSetup horizontalDpi="600" verticalDpi="600" orientation="portrait" paperSize="9" scale="85" r:id="rId1"/>
  <headerFooter alignWithMargins="0">
    <oddHeader>&amp;L&amp;"Arial,Kursiv"&amp;9 &amp;U1 Abfallentsorgung&amp;R&amp;"Arial,Kursiv"&amp;9 &amp;UAbfallwirtschaft in Bayern 2016</oddHeader>
    <oddFooter xml:space="preserve">&amp;C&amp;11 26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T68"/>
  <sheetViews>
    <sheetView showGridLines="0" workbookViewId="0" topLeftCell="B1">
      <selection activeCell="B58" sqref="B58"/>
    </sheetView>
  </sheetViews>
  <sheetFormatPr defaultColWidth="11.421875" defaultRowHeight="12.75"/>
  <cols>
    <col min="1" max="1" width="4.00390625" style="535" hidden="1" customWidth="1"/>
    <col min="2" max="2" width="39.421875" style="535" customWidth="1"/>
    <col min="3" max="3" width="1.28515625" style="535" customWidth="1"/>
    <col min="4" max="4" width="8.8515625" style="535" customWidth="1"/>
    <col min="5" max="5" width="10.421875" style="535" customWidth="1"/>
    <col min="6" max="6" width="8.57421875" style="535" customWidth="1"/>
    <col min="7" max="7" width="12.7109375" style="535" customWidth="1"/>
    <col min="8" max="8" width="13.57421875" style="535" customWidth="1"/>
    <col min="9" max="9" width="12.140625" style="535" customWidth="1"/>
    <col min="10" max="10" width="1.7109375" style="535" customWidth="1"/>
    <col min="11" max="11" width="42.7109375" style="535" customWidth="1"/>
    <col min="12" max="12" width="1.1484375" style="535" customWidth="1"/>
    <col min="13" max="13" width="8.421875" style="535" customWidth="1"/>
    <col min="14" max="14" width="8.8515625" style="535" customWidth="1"/>
    <col min="15" max="17" width="10.7109375" style="535" customWidth="1"/>
    <col min="18" max="20" width="8.7109375" style="535" bestFit="1" customWidth="1"/>
    <col min="21" max="16384" width="11.421875" style="535" customWidth="1"/>
  </cols>
  <sheetData>
    <row r="1" spans="1:9" ht="12.75">
      <c r="A1" s="972" t="s">
        <v>742</v>
      </c>
      <c r="B1" s="972"/>
      <c r="C1" s="972"/>
      <c r="D1" s="972"/>
      <c r="E1" s="972"/>
      <c r="F1" s="972"/>
      <c r="G1" s="972"/>
      <c r="H1" s="972"/>
      <c r="I1" s="972"/>
    </row>
    <row r="2" spans="1:9" ht="12.75">
      <c r="A2" s="972" t="s">
        <v>743</v>
      </c>
      <c r="B2" s="972"/>
      <c r="C2" s="972"/>
      <c r="D2" s="972"/>
      <c r="E2" s="972"/>
      <c r="F2" s="972"/>
      <c r="G2" s="972"/>
      <c r="H2" s="972"/>
      <c r="I2" s="972"/>
    </row>
    <row r="3" spans="1:9" ht="12.75">
      <c r="A3" s="400"/>
      <c r="B3" s="400"/>
      <c r="C3" s="433"/>
      <c r="D3" s="433"/>
      <c r="E3" s="433"/>
      <c r="F3" s="433"/>
      <c r="G3" s="433"/>
      <c r="H3" s="433"/>
      <c r="I3" s="433"/>
    </row>
    <row r="4" spans="1:9" ht="11.25" customHeight="1">
      <c r="A4" s="1026" t="s">
        <v>744</v>
      </c>
      <c r="B4" s="1041"/>
      <c r="C4" s="1042"/>
      <c r="D4" s="985" t="s">
        <v>745</v>
      </c>
      <c r="E4" s="986"/>
      <c r="F4" s="987"/>
      <c r="G4" s="985" t="s">
        <v>746</v>
      </c>
      <c r="H4" s="986"/>
      <c r="I4" s="986"/>
    </row>
    <row r="5" spans="1:9" ht="11.25">
      <c r="A5" s="1043"/>
      <c r="B5" s="1043"/>
      <c r="C5" s="1044"/>
      <c r="D5" s="979" t="s">
        <v>747</v>
      </c>
      <c r="E5" s="985" t="s">
        <v>1</v>
      </c>
      <c r="F5" s="987"/>
      <c r="G5" s="979" t="s">
        <v>726</v>
      </c>
      <c r="H5" s="986" t="s">
        <v>748</v>
      </c>
      <c r="I5" s="986"/>
    </row>
    <row r="6" spans="1:9" ht="8.25" customHeight="1">
      <c r="A6" s="1043"/>
      <c r="B6" s="1043"/>
      <c r="C6" s="1044"/>
      <c r="D6" s="980"/>
      <c r="E6" s="982" t="s">
        <v>749</v>
      </c>
      <c r="F6" s="982" t="s">
        <v>750</v>
      </c>
      <c r="G6" s="980"/>
      <c r="H6" s="982" t="s">
        <v>751</v>
      </c>
      <c r="I6" s="988" t="s">
        <v>752</v>
      </c>
    </row>
    <row r="7" spans="1:9" ht="8.25" customHeight="1">
      <c r="A7" s="1043"/>
      <c r="B7" s="1043"/>
      <c r="C7" s="1044"/>
      <c r="D7" s="980"/>
      <c r="E7" s="983"/>
      <c r="F7" s="983"/>
      <c r="G7" s="980"/>
      <c r="H7" s="983"/>
      <c r="I7" s="989"/>
    </row>
    <row r="8" spans="1:9" ht="8.25" customHeight="1">
      <c r="A8" s="1043"/>
      <c r="B8" s="1043"/>
      <c r="C8" s="1044"/>
      <c r="D8" s="980"/>
      <c r="E8" s="983"/>
      <c r="F8" s="983"/>
      <c r="G8" s="980"/>
      <c r="H8" s="983"/>
      <c r="I8" s="989"/>
    </row>
    <row r="9" spans="1:9" ht="8.25" customHeight="1">
      <c r="A9" s="1043"/>
      <c r="B9" s="1043"/>
      <c r="C9" s="1044"/>
      <c r="D9" s="980"/>
      <c r="E9" s="983"/>
      <c r="F9" s="983"/>
      <c r="G9" s="980"/>
      <c r="H9" s="983"/>
      <c r="I9" s="989"/>
    </row>
    <row r="10" spans="1:9" ht="8.25" customHeight="1">
      <c r="A10" s="1043"/>
      <c r="B10" s="1043"/>
      <c r="C10" s="1044"/>
      <c r="D10" s="981"/>
      <c r="E10" s="984"/>
      <c r="F10" s="984"/>
      <c r="G10" s="981"/>
      <c r="H10" s="984"/>
      <c r="I10" s="990"/>
    </row>
    <row r="11" spans="1:9" ht="11.25">
      <c r="A11" s="1045"/>
      <c r="B11" s="1045"/>
      <c r="C11" s="1046"/>
      <c r="D11" s="985" t="s">
        <v>2</v>
      </c>
      <c r="E11" s="986"/>
      <c r="F11" s="987"/>
      <c r="G11" s="985" t="s">
        <v>3</v>
      </c>
      <c r="H11" s="986"/>
      <c r="I11" s="986"/>
    </row>
    <row r="12" spans="1:11" ht="13.5">
      <c r="A12" s="401"/>
      <c r="B12" s="581"/>
      <c r="C12" s="433"/>
      <c r="D12" s="433"/>
      <c r="E12" s="401"/>
      <c r="F12" s="401"/>
      <c r="G12" s="401"/>
      <c r="H12" s="401"/>
      <c r="I12" s="401"/>
      <c r="K12" s="480"/>
    </row>
    <row r="13" spans="1:9" ht="11.25">
      <c r="A13" s="1047" t="s">
        <v>729</v>
      </c>
      <c r="B13" s="1047"/>
      <c r="C13" s="1047"/>
      <c r="D13" s="1047"/>
      <c r="E13" s="1047"/>
      <c r="F13" s="1047"/>
      <c r="G13" s="1047"/>
      <c r="H13" s="1047"/>
      <c r="I13" s="1047"/>
    </row>
    <row r="14" spans="1:9" ht="12.75">
      <c r="A14" s="401"/>
      <c r="B14" s="433"/>
      <c r="C14" s="433"/>
      <c r="D14" s="583"/>
      <c r="E14" s="414"/>
      <c r="F14" s="414"/>
      <c r="G14" s="401"/>
      <c r="H14" s="401"/>
      <c r="I14" s="401"/>
    </row>
    <row r="15" spans="1:11" ht="12.75">
      <c r="A15" s="401"/>
      <c r="B15" s="548" t="s">
        <v>720</v>
      </c>
      <c r="C15" s="548" t="s">
        <v>420</v>
      </c>
      <c r="D15" s="485">
        <v>504</v>
      </c>
      <c r="E15" s="584">
        <v>112</v>
      </c>
      <c r="F15" s="584">
        <v>392</v>
      </c>
      <c r="G15" s="584">
        <v>6378002</v>
      </c>
      <c r="H15" s="457">
        <v>2128356</v>
      </c>
      <c r="I15" s="457">
        <v>4249646</v>
      </c>
      <c r="K15" s="413"/>
    </row>
    <row r="16" spans="1:11" ht="12.75">
      <c r="A16" s="401"/>
      <c r="B16" s="548" t="s">
        <v>735</v>
      </c>
      <c r="C16" s="548" t="s">
        <v>420</v>
      </c>
      <c r="D16" s="485">
        <v>106</v>
      </c>
      <c r="E16" s="584">
        <v>32</v>
      </c>
      <c r="F16" s="584">
        <v>74</v>
      </c>
      <c r="G16" s="584">
        <v>1181139</v>
      </c>
      <c r="H16" s="457">
        <v>846546</v>
      </c>
      <c r="I16" s="457">
        <v>334593</v>
      </c>
      <c r="K16" s="413" t="s">
        <v>420</v>
      </c>
    </row>
    <row r="17" spans="1:11" ht="12.75">
      <c r="A17" s="401"/>
      <c r="B17" s="548" t="s">
        <v>717</v>
      </c>
      <c r="C17" s="548" t="s">
        <v>420</v>
      </c>
      <c r="D17" s="485">
        <v>251</v>
      </c>
      <c r="E17" s="584">
        <v>68</v>
      </c>
      <c r="F17" s="584">
        <v>183</v>
      </c>
      <c r="G17" s="584">
        <v>3507154</v>
      </c>
      <c r="H17" s="457">
        <v>599824</v>
      </c>
      <c r="I17" s="457">
        <v>2907330</v>
      </c>
      <c r="K17" s="413"/>
    </row>
    <row r="18" spans="1:11" ht="12.75">
      <c r="A18" s="401"/>
      <c r="B18" s="548" t="s">
        <v>753</v>
      </c>
      <c r="C18" s="548" t="s">
        <v>420</v>
      </c>
      <c r="D18" s="485">
        <v>21</v>
      </c>
      <c r="E18" s="584">
        <v>13</v>
      </c>
      <c r="F18" s="584">
        <v>8</v>
      </c>
      <c r="G18" s="584">
        <v>15094</v>
      </c>
      <c r="H18" s="457">
        <v>14927</v>
      </c>
      <c r="I18" s="457">
        <v>167</v>
      </c>
      <c r="K18" s="413"/>
    </row>
    <row r="19" spans="1:9" ht="12.75">
      <c r="A19" s="401"/>
      <c r="B19" s="585"/>
      <c r="C19" s="585"/>
      <c r="D19" s="485"/>
      <c r="E19" s="518"/>
      <c r="F19" s="518"/>
      <c r="G19" s="586"/>
      <c r="H19" s="584"/>
      <c r="I19" s="584"/>
    </row>
    <row r="20" spans="1:11" ht="12.75">
      <c r="A20" s="401"/>
      <c r="B20" s="587" t="s">
        <v>754</v>
      </c>
      <c r="C20" s="588"/>
      <c r="D20" s="502">
        <v>545</v>
      </c>
      <c r="E20" s="586">
        <v>129</v>
      </c>
      <c r="F20" s="586">
        <v>416</v>
      </c>
      <c r="G20" s="586">
        <v>11081387</v>
      </c>
      <c r="H20" s="589">
        <v>3589653</v>
      </c>
      <c r="I20" s="589">
        <v>7491734</v>
      </c>
      <c r="K20" s="590"/>
    </row>
    <row r="21" spans="1:9" ht="12.75">
      <c r="A21" s="401"/>
      <c r="B21" s="583"/>
      <c r="C21" s="583"/>
      <c r="D21" s="452"/>
      <c r="E21" s="452"/>
      <c r="F21" s="452"/>
      <c r="G21" s="452"/>
      <c r="H21" s="452"/>
      <c r="I21" s="452"/>
    </row>
    <row r="22" spans="1:9" ht="11.25">
      <c r="A22" s="1047" t="s">
        <v>755</v>
      </c>
      <c r="B22" s="1047"/>
      <c r="C22" s="1047"/>
      <c r="D22" s="1047"/>
      <c r="E22" s="1047"/>
      <c r="F22" s="1047"/>
      <c r="G22" s="1047"/>
      <c r="H22" s="1047"/>
      <c r="I22" s="1047"/>
    </row>
    <row r="23" spans="1:9" ht="12.75">
      <c r="A23" s="582"/>
      <c r="B23" s="538"/>
      <c r="C23" s="591"/>
      <c r="D23" s="592"/>
      <c r="E23" s="593"/>
      <c r="F23" s="593"/>
      <c r="G23" s="593"/>
      <c r="H23" s="593"/>
      <c r="I23" s="593"/>
    </row>
    <row r="24" spans="1:11" ht="13.5">
      <c r="A24" s="401"/>
      <c r="B24" s="587" t="s">
        <v>756</v>
      </c>
      <c r="C24" s="587"/>
      <c r="D24" s="502">
        <v>125</v>
      </c>
      <c r="E24" s="412">
        <v>119</v>
      </c>
      <c r="F24" s="494">
        <v>6</v>
      </c>
      <c r="G24" s="586">
        <v>3921768</v>
      </c>
      <c r="H24" s="412">
        <v>3609919</v>
      </c>
      <c r="I24" s="494">
        <v>311849</v>
      </c>
      <c r="K24" s="594"/>
    </row>
    <row r="25" spans="1:9" ht="12.75">
      <c r="A25" s="582"/>
      <c r="B25" s="538"/>
      <c r="C25" s="591"/>
      <c r="D25" s="592"/>
      <c r="E25" s="593"/>
      <c r="F25" s="593"/>
      <c r="G25" s="593"/>
      <c r="H25" s="593"/>
      <c r="I25" s="593"/>
    </row>
    <row r="26" spans="1:9" ht="12.75">
      <c r="A26" s="401"/>
      <c r="B26" s="587"/>
      <c r="C26" s="587"/>
      <c r="D26" s="595"/>
      <c r="E26" s="596"/>
      <c r="F26" s="596"/>
      <c r="G26" s="596"/>
      <c r="H26" s="596"/>
      <c r="I26" s="533"/>
    </row>
    <row r="27" spans="1:9" ht="12.75">
      <c r="A27" s="401"/>
      <c r="B27" s="587"/>
      <c r="C27" s="587"/>
      <c r="D27" s="595"/>
      <c r="E27" s="596"/>
      <c r="F27" s="596"/>
      <c r="G27" s="596"/>
      <c r="H27" s="596"/>
      <c r="I27" s="596"/>
    </row>
    <row r="28" spans="1:9" ht="12.75">
      <c r="A28" s="401"/>
      <c r="B28" s="587"/>
      <c r="C28" s="587"/>
      <c r="D28" s="595"/>
      <c r="E28" s="596"/>
      <c r="F28" s="596"/>
      <c r="G28" s="596"/>
      <c r="H28" s="596"/>
      <c r="I28" s="596"/>
    </row>
    <row r="29" spans="1:9" ht="12.75">
      <c r="A29" s="401"/>
      <c r="B29" s="587"/>
      <c r="C29" s="587"/>
      <c r="D29" s="595"/>
      <c r="E29" s="596"/>
      <c r="F29" s="596"/>
      <c r="G29" s="596"/>
      <c r="H29" s="596"/>
      <c r="I29" s="596"/>
    </row>
    <row r="30" spans="1:9" ht="12.75">
      <c r="A30" s="401"/>
      <c r="B30" s="585"/>
      <c r="C30" s="585"/>
      <c r="D30" s="401"/>
      <c r="E30" s="401"/>
      <c r="F30" s="401"/>
      <c r="G30" s="401"/>
      <c r="H30" s="401"/>
      <c r="I30" s="401"/>
    </row>
    <row r="31" spans="1:17" ht="12.75">
      <c r="A31" s="401"/>
      <c r="B31" s="322"/>
      <c r="C31" s="322"/>
      <c r="D31" s="401"/>
      <c r="E31" s="401"/>
      <c r="F31" s="401"/>
      <c r="G31" s="401"/>
      <c r="H31" s="401"/>
      <c r="I31" s="401"/>
      <c r="J31" s="972" t="s">
        <v>757</v>
      </c>
      <c r="K31" s="972"/>
      <c r="L31" s="972"/>
      <c r="M31" s="972"/>
      <c r="N31" s="972"/>
      <c r="O31" s="972"/>
      <c r="P31" s="972"/>
      <c r="Q31" s="972"/>
    </row>
    <row r="32" spans="10:17" ht="12.75">
      <c r="J32" s="972" t="s">
        <v>758</v>
      </c>
      <c r="K32" s="972"/>
      <c r="L32" s="972"/>
      <c r="M32" s="972"/>
      <c r="N32" s="972"/>
      <c r="O32" s="972"/>
      <c r="P32" s="972"/>
      <c r="Q32" s="972"/>
    </row>
    <row r="33" spans="10:19" ht="12.75">
      <c r="J33" s="597"/>
      <c r="K33" s="597"/>
      <c r="L33" s="597"/>
      <c r="M33" s="597"/>
      <c r="N33" s="597"/>
      <c r="O33" s="597"/>
      <c r="P33" s="597"/>
      <c r="Q33" s="597"/>
      <c r="S33" s="598"/>
    </row>
    <row r="34" spans="10:17" ht="11.25" customHeight="1">
      <c r="J34" s="999" t="s">
        <v>759</v>
      </c>
      <c r="K34" s="1041"/>
      <c r="L34" s="1042"/>
      <c r="M34" s="1006" t="s">
        <v>745</v>
      </c>
      <c r="N34" s="1049"/>
      <c r="O34" s="1006" t="s">
        <v>760</v>
      </c>
      <c r="P34" s="1007"/>
      <c r="Q34" s="1007"/>
    </row>
    <row r="35" spans="10:17" ht="11.25">
      <c r="J35" s="1048"/>
      <c r="K35" s="1048"/>
      <c r="L35" s="1044"/>
      <c r="M35" s="1006" t="s">
        <v>1</v>
      </c>
      <c r="N35" s="1049"/>
      <c r="O35" s="1050" t="s">
        <v>747</v>
      </c>
      <c r="P35" s="1007" t="s">
        <v>748</v>
      </c>
      <c r="Q35" s="1007"/>
    </row>
    <row r="36" spans="10:17" ht="8.25" customHeight="1">
      <c r="J36" s="1048"/>
      <c r="K36" s="1048"/>
      <c r="L36" s="1044"/>
      <c r="M36" s="1012" t="s">
        <v>761</v>
      </c>
      <c r="N36" s="1012" t="s">
        <v>750</v>
      </c>
      <c r="O36" s="1051"/>
      <c r="P36" s="1012" t="s">
        <v>762</v>
      </c>
      <c r="Q36" s="1015" t="s">
        <v>752</v>
      </c>
    </row>
    <row r="37" spans="10:17" ht="8.25" customHeight="1">
      <c r="J37" s="1048"/>
      <c r="K37" s="1048"/>
      <c r="L37" s="1044"/>
      <c r="M37" s="1053"/>
      <c r="N37" s="1053"/>
      <c r="O37" s="1051"/>
      <c r="P37" s="1053"/>
      <c r="Q37" s="1055"/>
    </row>
    <row r="38" spans="10:17" ht="8.25" customHeight="1">
      <c r="J38" s="1048"/>
      <c r="K38" s="1048"/>
      <c r="L38" s="1044"/>
      <c r="M38" s="1053"/>
      <c r="N38" s="1053"/>
      <c r="O38" s="1051"/>
      <c r="P38" s="1053"/>
      <c r="Q38" s="1055"/>
    </row>
    <row r="39" spans="10:17" ht="8.25" customHeight="1">
      <c r="J39" s="1048"/>
      <c r="K39" s="1048"/>
      <c r="L39" s="1044"/>
      <c r="M39" s="1053"/>
      <c r="N39" s="1053"/>
      <c r="O39" s="1051"/>
      <c r="P39" s="1053"/>
      <c r="Q39" s="1055"/>
    </row>
    <row r="40" spans="10:17" ht="8.25" customHeight="1">
      <c r="J40" s="1048"/>
      <c r="K40" s="1048"/>
      <c r="L40" s="1044"/>
      <c r="M40" s="1054"/>
      <c r="N40" s="1054"/>
      <c r="O40" s="1052"/>
      <c r="P40" s="1054"/>
      <c r="Q40" s="1056"/>
    </row>
    <row r="41" spans="10:17" ht="11.25">
      <c r="J41" s="1045"/>
      <c r="K41" s="1045"/>
      <c r="L41" s="1046"/>
      <c r="M41" s="1006" t="s">
        <v>2</v>
      </c>
      <c r="N41" s="1049"/>
      <c r="O41" s="1006" t="s">
        <v>3</v>
      </c>
      <c r="P41" s="1007"/>
      <c r="Q41" s="1007"/>
    </row>
    <row r="42" spans="10:17" ht="12.75">
      <c r="J42" s="478"/>
      <c r="K42" s="478"/>
      <c r="L42" s="478"/>
      <c r="M42" s="452"/>
      <c r="N42" s="452"/>
      <c r="O42" s="452"/>
      <c r="P42" s="452"/>
      <c r="Q42" s="452"/>
    </row>
    <row r="43" spans="10:19" ht="12">
      <c r="J43" s="1057" t="s">
        <v>763</v>
      </c>
      <c r="K43" s="1057"/>
      <c r="L43" s="600"/>
      <c r="M43" s="601">
        <v>85</v>
      </c>
      <c r="N43" s="601">
        <v>290</v>
      </c>
      <c r="O43" s="602">
        <v>3801439</v>
      </c>
      <c r="P43" s="601">
        <v>1102925</v>
      </c>
      <c r="Q43" s="601">
        <v>2698514</v>
      </c>
      <c r="S43" s="413"/>
    </row>
    <row r="44" spans="10:17" ht="3.75" customHeight="1">
      <c r="J44" s="599"/>
      <c r="K44" s="599"/>
      <c r="L44" s="600"/>
      <c r="M44" s="450"/>
      <c r="N44" s="450"/>
      <c r="O44" s="450"/>
      <c r="P44" s="450"/>
      <c r="Q44" s="450"/>
    </row>
    <row r="45" spans="10:19" ht="10.5" customHeight="1">
      <c r="J45" s="1058" t="s">
        <v>764</v>
      </c>
      <c r="K45" s="1058"/>
      <c r="L45" s="600"/>
      <c r="M45" s="601">
        <v>80</v>
      </c>
      <c r="N45" s="601">
        <v>241</v>
      </c>
      <c r="O45" s="602">
        <v>2750853</v>
      </c>
      <c r="P45" s="601">
        <v>1152889</v>
      </c>
      <c r="Q45" s="601">
        <v>1597964</v>
      </c>
      <c r="S45" s="413" t="s">
        <v>420</v>
      </c>
    </row>
    <row r="46" spans="10:17" ht="3.75" customHeight="1">
      <c r="J46" s="603"/>
      <c r="K46" s="603"/>
      <c r="L46" s="600"/>
      <c r="M46" s="450"/>
      <c r="N46" s="450"/>
      <c r="O46" s="450"/>
      <c r="P46" s="450"/>
      <c r="Q46" s="450"/>
    </row>
    <row r="47" spans="10:19" ht="11.25">
      <c r="J47" s="1058" t="s">
        <v>765</v>
      </c>
      <c r="K47" s="1058"/>
      <c r="L47" s="600"/>
      <c r="M47" s="601">
        <v>6</v>
      </c>
      <c r="N47" s="601">
        <v>18</v>
      </c>
      <c r="O47" s="602">
        <v>189917</v>
      </c>
      <c r="P47" s="601">
        <v>124066</v>
      </c>
      <c r="Q47" s="601">
        <v>65851</v>
      </c>
      <c r="S47" s="398" t="s">
        <v>420</v>
      </c>
    </row>
    <row r="48" spans="10:17" ht="3.75" customHeight="1">
      <c r="J48" s="603"/>
      <c r="K48" s="603"/>
      <c r="L48" s="600"/>
      <c r="M48" s="450"/>
      <c r="N48" s="450"/>
      <c r="O48" s="450"/>
      <c r="P48" s="604"/>
      <c r="Q48" s="604"/>
    </row>
    <row r="49" spans="10:18" ht="10.5" customHeight="1">
      <c r="J49" s="1059" t="s">
        <v>766</v>
      </c>
      <c r="K49" s="1059"/>
      <c r="L49" s="600"/>
      <c r="M49" s="601">
        <v>31</v>
      </c>
      <c r="N49" s="601">
        <v>75</v>
      </c>
      <c r="O49" s="602">
        <v>3155235</v>
      </c>
      <c r="P49" s="601">
        <v>483012</v>
      </c>
      <c r="Q49" s="601">
        <v>2672223</v>
      </c>
      <c r="R49" s="413"/>
    </row>
    <row r="50" spans="10:17" ht="3.75" customHeight="1">
      <c r="J50" s="605"/>
      <c r="K50" s="605"/>
      <c r="L50" s="600"/>
      <c r="M50" s="606"/>
      <c r="N50" s="606"/>
      <c r="O50" s="606"/>
      <c r="P50" s="606"/>
      <c r="Q50" s="606"/>
    </row>
    <row r="51" spans="10:17" ht="11.25">
      <c r="J51" s="1060" t="s">
        <v>767</v>
      </c>
      <c r="K51" s="1061"/>
      <c r="L51" s="600"/>
      <c r="M51" s="494" t="s">
        <v>566</v>
      </c>
      <c r="N51" s="494" t="s">
        <v>566</v>
      </c>
      <c r="O51" s="575">
        <v>995506</v>
      </c>
      <c r="P51" s="575">
        <v>629177</v>
      </c>
      <c r="Q51" s="575">
        <v>366329</v>
      </c>
    </row>
    <row r="52" spans="10:17" ht="11.25">
      <c r="J52" s="603"/>
      <c r="K52" s="603"/>
      <c r="L52" s="600"/>
      <c r="M52" s="606"/>
      <c r="N52" s="606"/>
      <c r="O52" s="606"/>
      <c r="P52" s="606"/>
      <c r="Q52" s="606"/>
    </row>
    <row r="53" spans="10:20" ht="12.75">
      <c r="J53" s="603"/>
      <c r="K53" s="607" t="s">
        <v>19</v>
      </c>
      <c r="L53" s="585" t="s">
        <v>420</v>
      </c>
      <c r="M53" s="608">
        <v>146</v>
      </c>
      <c r="N53" s="602">
        <v>732</v>
      </c>
      <c r="O53" s="602">
        <v>10892950</v>
      </c>
      <c r="P53" s="602">
        <v>3492069</v>
      </c>
      <c r="Q53" s="602">
        <v>7400881</v>
      </c>
      <c r="R53" s="609"/>
      <c r="T53" s="413"/>
    </row>
    <row r="54" spans="10:17" ht="12.75" customHeight="1">
      <c r="J54" s="452" t="s">
        <v>768</v>
      </c>
      <c r="K54" s="610"/>
      <c r="L54" s="610"/>
      <c r="M54" s="611"/>
      <c r="N54" s="450"/>
      <c r="O54" s="612"/>
      <c r="P54" s="612"/>
      <c r="Q54" s="612"/>
    </row>
    <row r="55" spans="10:19" ht="15.75" customHeight="1">
      <c r="J55" s="1062" t="s">
        <v>769</v>
      </c>
      <c r="K55" s="1062"/>
      <c r="L55" s="543"/>
      <c r="M55" s="612"/>
      <c r="N55" s="612"/>
      <c r="O55" s="612"/>
      <c r="P55" s="612"/>
      <c r="Q55" s="612"/>
      <c r="R55" s="533"/>
      <c r="S55" s="413"/>
    </row>
    <row r="56" spans="10:17" ht="10.5" customHeight="1">
      <c r="J56" s="452"/>
      <c r="K56" s="610"/>
      <c r="L56" s="610"/>
      <c r="M56" s="611"/>
      <c r="N56" s="450"/>
      <c r="O56" s="612"/>
      <c r="P56" s="612"/>
      <c r="Q56" s="612"/>
    </row>
    <row r="57" spans="10:17" ht="11.25">
      <c r="J57" s="1038"/>
      <c r="K57" s="1038"/>
      <c r="L57" s="543"/>
      <c r="M57" s="612"/>
      <c r="N57" s="612"/>
      <c r="O57" s="612"/>
      <c r="P57" s="612"/>
      <c r="Q57" s="612"/>
    </row>
    <row r="58" spans="5:17" ht="10.5" customHeight="1">
      <c r="E58" s="536"/>
      <c r="J58" s="452"/>
      <c r="K58" s="610"/>
      <c r="L58" s="610"/>
      <c r="M58" s="613"/>
      <c r="N58" s="614"/>
      <c r="O58" s="446"/>
      <c r="P58" s="446"/>
      <c r="Q58" s="446"/>
    </row>
    <row r="59" spans="10:17" ht="11.25">
      <c r="J59" s="1038"/>
      <c r="K59" s="1038"/>
      <c r="L59" s="543"/>
      <c r="M59" s="612"/>
      <c r="N59" s="612"/>
      <c r="O59" s="612"/>
      <c r="P59" s="612"/>
      <c r="Q59" s="612"/>
    </row>
    <row r="60" spans="10:17" ht="14.25" customHeight="1">
      <c r="J60" s="452"/>
      <c r="K60" s="452"/>
      <c r="L60" s="452"/>
      <c r="M60" s="611"/>
      <c r="N60" s="450"/>
      <c r="O60" s="452"/>
      <c r="P60" s="452"/>
      <c r="Q60" s="452"/>
    </row>
    <row r="61" spans="10:17" ht="14.25" customHeight="1">
      <c r="J61" s="452"/>
      <c r="K61" s="615"/>
      <c r="L61" s="615"/>
      <c r="M61" s="596"/>
      <c r="N61" s="596"/>
      <c r="O61" s="596"/>
      <c r="P61" s="596"/>
      <c r="Q61" s="596"/>
    </row>
    <row r="62" spans="10:17" ht="14.25" customHeight="1">
      <c r="J62" s="452"/>
      <c r="K62" s="615"/>
      <c r="L62" s="615"/>
      <c r="M62" s="596"/>
      <c r="N62" s="596"/>
      <c r="O62" s="596"/>
      <c r="P62" s="596"/>
      <c r="Q62" s="596"/>
    </row>
    <row r="63" spans="10:17" ht="11.25">
      <c r="J63" s="450"/>
      <c r="K63" s="610"/>
      <c r="L63" s="610"/>
      <c r="M63" s="611"/>
      <c r="N63" s="450"/>
      <c r="O63" s="612"/>
      <c r="P63" s="612"/>
      <c r="Q63" s="612"/>
    </row>
    <row r="64" spans="10:17" ht="11.25">
      <c r="J64" s="1038"/>
      <c r="K64" s="1038"/>
      <c r="L64" s="543"/>
      <c r="M64" s="612"/>
      <c r="N64" s="612"/>
      <c r="O64" s="612"/>
      <c r="P64" s="612"/>
      <c r="Q64" s="612"/>
    </row>
    <row r="67" spans="10:17" ht="11.25">
      <c r="J67" s="1038"/>
      <c r="K67" s="1038"/>
      <c r="L67" s="543"/>
      <c r="M67" s="612"/>
      <c r="N67" s="612"/>
      <c r="O67" s="612"/>
      <c r="P67" s="612"/>
      <c r="Q67" s="612"/>
    </row>
    <row r="68" ht="11.25">
      <c r="O68" s="612"/>
    </row>
  </sheetData>
  <sheetProtection/>
  <mergeCells count="41">
    <mergeCell ref="J59:K59"/>
    <mergeCell ref="J64:K64"/>
    <mergeCell ref="J67:K67"/>
    <mergeCell ref="J45:K45"/>
    <mergeCell ref="J47:K47"/>
    <mergeCell ref="J49:K49"/>
    <mergeCell ref="J51:K51"/>
    <mergeCell ref="J55:K55"/>
    <mergeCell ref="J57:K57"/>
    <mergeCell ref="N36:N40"/>
    <mergeCell ref="P36:P40"/>
    <mergeCell ref="Q36:Q40"/>
    <mergeCell ref="M41:N41"/>
    <mergeCell ref="O41:Q41"/>
    <mergeCell ref="J43:K43"/>
    <mergeCell ref="A22:I22"/>
    <mergeCell ref="J31:Q31"/>
    <mergeCell ref="J32:Q32"/>
    <mergeCell ref="J34:L41"/>
    <mergeCell ref="M34:N34"/>
    <mergeCell ref="O34:Q34"/>
    <mergeCell ref="M35:N35"/>
    <mergeCell ref="O35:O40"/>
    <mergeCell ref="P35:Q35"/>
    <mergeCell ref="M36:M40"/>
    <mergeCell ref="F6:F10"/>
    <mergeCell ref="H6:H10"/>
    <mergeCell ref="I6:I10"/>
    <mergeCell ref="D11:F11"/>
    <mergeCell ref="G11:I11"/>
    <mergeCell ref="A13:I13"/>
    <mergeCell ref="A1:I1"/>
    <mergeCell ref="A2:I2"/>
    <mergeCell ref="A4:C11"/>
    <mergeCell ref="D4:F4"/>
    <mergeCell ref="G4:I4"/>
    <mergeCell ref="D5:D10"/>
    <mergeCell ref="E5:F5"/>
    <mergeCell ref="G5:G10"/>
    <mergeCell ref="H5:I5"/>
    <mergeCell ref="E6:E10"/>
  </mergeCells>
  <printOptions/>
  <pageMargins left="0.5905511811023623" right="0.5905511811023623" top="0.9055118110236221" bottom="0.7480314960629921" header="0.5118110236220472" footer="0.5118110236220472"/>
  <pageSetup horizontalDpi="600" verticalDpi="600" orientation="portrait" paperSize="9" r:id="rId2"/>
  <headerFooter alignWithMargins="0">
    <oddHeader>&amp;L&amp;"Arial,Kursiv"&amp;8 &amp;U3 Entsorgung von Bauabfällen&amp;R&amp;"Arial,Kursiv"&amp;8 &amp;UAbfallwirtschaft in Bayern 2016</oddHeader>
    <oddFooter xml:space="preserve">&amp;C&amp;"Arial,Standard"&amp;10  61 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">
      <selection activeCell="A81" sqref="A81"/>
    </sheetView>
  </sheetViews>
  <sheetFormatPr defaultColWidth="11.421875" defaultRowHeight="12.75"/>
  <cols>
    <col min="1" max="1" width="5.140625" style="422" customWidth="1"/>
    <col min="2" max="2" width="4.57421875" style="422" customWidth="1"/>
    <col min="3" max="3" width="51.8515625" style="422" customWidth="1"/>
    <col min="4" max="4" width="1.28515625" style="422" customWidth="1"/>
    <col min="5" max="5" width="14.57421875" style="422" customWidth="1"/>
    <col min="6" max="6" width="15.7109375" style="422" customWidth="1"/>
    <col min="7" max="7" width="13.57421875" style="422" customWidth="1"/>
    <col min="8" max="10" width="15.00390625" style="422" customWidth="1"/>
    <col min="11" max="11" width="11.140625" style="422" customWidth="1"/>
    <col min="12" max="12" width="37.28125" style="422" customWidth="1"/>
    <col min="13" max="13" width="20.00390625" style="422" customWidth="1"/>
    <col min="14" max="14" width="32.00390625" style="422" customWidth="1"/>
    <col min="15" max="15" width="9.57421875" style="422" bestFit="1" customWidth="1"/>
    <col min="16" max="16" width="11.8515625" style="422" bestFit="1" customWidth="1"/>
    <col min="17" max="17" width="9.7109375" style="422" bestFit="1" customWidth="1"/>
    <col min="18" max="19" width="8.421875" style="422" bestFit="1" customWidth="1"/>
    <col min="20" max="20" width="8.8515625" style="422" bestFit="1" customWidth="1"/>
    <col min="21" max="21" width="8.421875" style="422" bestFit="1" customWidth="1"/>
    <col min="22" max="22" width="8.8515625" style="422" bestFit="1" customWidth="1"/>
    <col min="23" max="23" width="8.421875" style="422" bestFit="1" customWidth="1"/>
    <col min="24" max="16384" width="11.421875" style="422" customWidth="1"/>
  </cols>
  <sheetData>
    <row r="1" spans="1:10" s="616" customFormat="1" ht="15.75">
      <c r="A1" s="1063" t="s">
        <v>770</v>
      </c>
      <c r="B1" s="1063"/>
      <c r="C1" s="1063"/>
      <c r="D1" s="1063"/>
      <c r="E1" s="1063"/>
      <c r="F1" s="1063"/>
      <c r="G1" s="1063"/>
      <c r="H1" s="1063"/>
      <c r="I1" s="1063"/>
      <c r="J1" s="1063"/>
    </row>
    <row r="2" spans="1:10" s="616" customFormat="1" ht="15.75">
      <c r="A2" s="1063" t="s">
        <v>771</v>
      </c>
      <c r="B2" s="1063"/>
      <c r="C2" s="1063"/>
      <c r="D2" s="1063"/>
      <c r="E2" s="1063"/>
      <c r="F2" s="1063"/>
      <c r="G2" s="1063"/>
      <c r="H2" s="1063"/>
      <c r="I2" s="1063"/>
      <c r="J2" s="1063"/>
    </row>
    <row r="3" spans="1:8" ht="15" customHeight="1">
      <c r="A3" s="585"/>
      <c r="B3" s="585"/>
      <c r="C3" s="585"/>
      <c r="D3" s="585"/>
      <c r="E3" s="585"/>
      <c r="F3" s="585"/>
      <c r="G3" s="585"/>
      <c r="H3" s="585"/>
    </row>
    <row r="4" spans="1:23" s="619" customFormat="1" ht="24.75" customHeight="1">
      <c r="A4" s="1064" t="s">
        <v>772</v>
      </c>
      <c r="B4" s="1064"/>
      <c r="C4" s="1064"/>
      <c r="D4" s="1034"/>
      <c r="E4" s="1068" t="s">
        <v>773</v>
      </c>
      <c r="F4" s="1034"/>
      <c r="G4" s="1070" t="s">
        <v>774</v>
      </c>
      <c r="H4" s="1071"/>
      <c r="I4" s="1071"/>
      <c r="J4" s="1071"/>
      <c r="L4" s="620"/>
      <c r="M4" s="620"/>
      <c r="N4" s="620"/>
      <c r="O4" s="621"/>
      <c r="P4" s="620"/>
      <c r="Q4" s="467"/>
      <c r="R4" s="622"/>
      <c r="S4" s="623"/>
      <c r="T4" s="624"/>
      <c r="U4" s="624"/>
      <c r="V4" s="624"/>
      <c r="W4" s="624"/>
    </row>
    <row r="5" spans="1:23" s="619" customFormat="1" ht="24.75" customHeight="1">
      <c r="A5" s="1065"/>
      <c r="B5" s="1065"/>
      <c r="C5" s="1065"/>
      <c r="D5" s="1036"/>
      <c r="E5" s="1069"/>
      <c r="F5" s="1067"/>
      <c r="G5" s="1070" t="s">
        <v>5</v>
      </c>
      <c r="H5" s="1072"/>
      <c r="I5" s="1070" t="s">
        <v>775</v>
      </c>
      <c r="J5" s="1071"/>
      <c r="L5" s="625"/>
      <c r="M5" s="626"/>
      <c r="N5" s="626"/>
      <c r="O5" s="621"/>
      <c r="P5" s="626"/>
      <c r="Q5" s="467"/>
      <c r="R5" s="623"/>
      <c r="S5" s="623"/>
      <c r="T5" s="467"/>
      <c r="U5" s="623"/>
      <c r="V5" s="467"/>
      <c r="W5" s="623"/>
    </row>
    <row r="6" spans="1:23" s="619" customFormat="1" ht="24.75" customHeight="1">
      <c r="A6" s="1066"/>
      <c r="B6" s="1066"/>
      <c r="C6" s="1066"/>
      <c r="D6" s="1067"/>
      <c r="E6" s="627" t="s">
        <v>3</v>
      </c>
      <c r="F6" s="617" t="s">
        <v>776</v>
      </c>
      <c r="G6" s="617" t="s">
        <v>3</v>
      </c>
      <c r="H6" s="628" t="s">
        <v>713</v>
      </c>
      <c r="I6" s="628" t="s">
        <v>3</v>
      </c>
      <c r="J6" s="618" t="s">
        <v>713</v>
      </c>
      <c r="L6" s="629"/>
      <c r="M6" s="630"/>
      <c r="N6" s="620"/>
      <c r="O6" s="621"/>
      <c r="P6" s="620"/>
      <c r="Q6" s="467"/>
      <c r="R6" s="622"/>
      <c r="S6" s="623"/>
      <c r="T6" s="624"/>
      <c r="U6" s="624"/>
      <c r="V6" s="624"/>
      <c r="W6" s="624"/>
    </row>
    <row r="7" spans="1:23" ht="24.75" customHeight="1">
      <c r="A7" s="631"/>
      <c r="B7" s="631"/>
      <c r="C7" s="631"/>
      <c r="D7" s="632"/>
      <c r="E7" s="401"/>
      <c r="F7" s="591"/>
      <c r="G7" s="591"/>
      <c r="H7" s="591"/>
      <c r="I7" s="433"/>
      <c r="J7" s="433"/>
      <c r="L7" s="633"/>
      <c r="M7" s="633"/>
      <c r="N7" s="633"/>
      <c r="O7" s="633"/>
      <c r="P7" s="633"/>
      <c r="Q7" s="467"/>
      <c r="R7" s="623"/>
      <c r="S7" s="623"/>
      <c r="T7" s="467"/>
      <c r="U7" s="623"/>
      <c r="V7" s="467"/>
      <c r="W7" s="623"/>
    </row>
    <row r="8" spans="1:23" ht="15" customHeight="1">
      <c r="A8" s="1073" t="s">
        <v>777</v>
      </c>
      <c r="B8" s="1073"/>
      <c r="C8" s="1073"/>
      <c r="D8" s="1073"/>
      <c r="E8" s="1073"/>
      <c r="F8" s="1073"/>
      <c r="G8" s="1073"/>
      <c r="H8" s="1073"/>
      <c r="I8" s="1073"/>
      <c r="J8" s="1073"/>
      <c r="K8" s="634"/>
      <c r="L8" s="621"/>
      <c r="M8" s="621"/>
      <c r="N8" s="621"/>
      <c r="O8" s="621"/>
      <c r="P8" s="621"/>
      <c r="Q8" s="467"/>
      <c r="R8" s="622"/>
      <c r="S8" s="623"/>
      <c r="T8" s="624"/>
      <c r="U8" s="624"/>
      <c r="V8" s="624"/>
      <c r="W8" s="624"/>
    </row>
    <row r="9" spans="1:23" ht="9" customHeight="1">
      <c r="A9" s="635"/>
      <c r="B9" s="635"/>
      <c r="C9" s="635"/>
      <c r="D9" s="636"/>
      <c r="E9" s="637"/>
      <c r="F9" s="636"/>
      <c r="G9" s="636"/>
      <c r="H9" s="636"/>
      <c r="I9" s="636"/>
      <c r="J9" s="638"/>
      <c r="L9" s="621"/>
      <c r="M9" s="621"/>
      <c r="N9" s="621"/>
      <c r="O9" s="621"/>
      <c r="P9" s="621"/>
      <c r="Q9" s="467"/>
      <c r="R9" s="623"/>
      <c r="S9" s="639"/>
      <c r="T9" s="467"/>
      <c r="U9" s="640"/>
      <c r="V9" s="467"/>
      <c r="W9" s="640"/>
    </row>
    <row r="10" spans="1:23" ht="15" customHeight="1">
      <c r="A10" s="1074" t="s">
        <v>778</v>
      </c>
      <c r="B10" s="1074"/>
      <c r="C10" s="1074"/>
      <c r="D10" s="641" t="s">
        <v>420</v>
      </c>
      <c r="E10" s="642">
        <v>248136</v>
      </c>
      <c r="F10" s="643">
        <v>19.25776697</v>
      </c>
      <c r="G10" s="644">
        <v>0</v>
      </c>
      <c r="H10" s="644">
        <v>0</v>
      </c>
      <c r="I10" s="644">
        <v>0</v>
      </c>
      <c r="J10" s="644">
        <v>0</v>
      </c>
      <c r="K10" s="645"/>
      <c r="L10" s="646"/>
      <c r="M10" s="621"/>
      <c r="N10" s="621"/>
      <c r="O10" s="621"/>
      <c r="P10" s="621"/>
      <c r="Q10" s="467"/>
      <c r="R10" s="623"/>
      <c r="S10" s="623"/>
      <c r="T10" s="624"/>
      <c r="U10" s="624"/>
      <c r="V10" s="624"/>
      <c r="W10" s="624"/>
    </row>
    <row r="11" spans="1:23" ht="6.75" customHeight="1">
      <c r="A11" s="647"/>
      <c r="B11" s="647"/>
      <c r="C11" s="647"/>
      <c r="D11" s="641"/>
      <c r="E11" s="648"/>
      <c r="F11" s="649"/>
      <c r="G11" s="650"/>
      <c r="H11" s="651"/>
      <c r="I11" s="651"/>
      <c r="J11" s="651"/>
      <c r="K11" s="645"/>
      <c r="L11" s="621"/>
      <c r="M11" s="621"/>
      <c r="N11" s="621"/>
      <c r="O11" s="621"/>
      <c r="P11" s="621"/>
      <c r="Q11" s="467"/>
      <c r="R11" s="623"/>
      <c r="S11" s="623"/>
      <c r="T11" s="467"/>
      <c r="U11" s="623"/>
      <c r="V11" s="467"/>
      <c r="W11" s="623"/>
    </row>
    <row r="12" spans="1:23" ht="15" customHeight="1">
      <c r="A12" s="1075" t="s">
        <v>779</v>
      </c>
      <c r="B12" s="1075"/>
      <c r="C12" s="1075"/>
      <c r="D12" s="653"/>
      <c r="E12" s="642">
        <v>181990</v>
      </c>
      <c r="F12" s="643">
        <v>14.12419403</v>
      </c>
      <c r="G12" s="644">
        <v>0</v>
      </c>
      <c r="H12" s="644">
        <v>0</v>
      </c>
      <c r="I12" s="644">
        <v>0</v>
      </c>
      <c r="J12" s="644">
        <v>0</v>
      </c>
      <c r="K12" s="645"/>
      <c r="L12" s="646"/>
      <c r="M12" s="621"/>
      <c r="N12" s="621"/>
      <c r="O12" s="621"/>
      <c r="P12" s="621"/>
      <c r="Q12" s="467"/>
      <c r="R12" s="622"/>
      <c r="S12" s="623"/>
      <c r="T12" s="624"/>
      <c r="U12" s="624"/>
      <c r="V12" s="624"/>
      <c r="W12" s="624"/>
    </row>
    <row r="13" spans="1:23" ht="6.75" customHeight="1">
      <c r="A13" s="654"/>
      <c r="B13" s="654"/>
      <c r="C13" s="654"/>
      <c r="D13" s="653"/>
      <c r="E13" s="648"/>
      <c r="F13" s="649"/>
      <c r="G13" s="651"/>
      <c r="H13" s="651"/>
      <c r="I13" s="651"/>
      <c r="J13" s="651"/>
      <c r="K13" s="645"/>
      <c r="L13" s="633"/>
      <c r="M13" s="633"/>
      <c r="N13" s="633"/>
      <c r="O13" s="633"/>
      <c r="P13" s="633"/>
      <c r="Q13" s="467"/>
      <c r="R13" s="623"/>
      <c r="S13" s="623"/>
      <c r="T13" s="467"/>
      <c r="U13" s="623"/>
      <c r="V13" s="467"/>
      <c r="W13" s="623"/>
    </row>
    <row r="14" spans="1:23" ht="15" customHeight="1">
      <c r="A14" s="1076" t="s">
        <v>780</v>
      </c>
      <c r="B14" s="1076"/>
      <c r="C14" s="1076"/>
      <c r="D14" s="653"/>
      <c r="E14" s="642">
        <v>0</v>
      </c>
      <c r="F14" s="644">
        <v>0</v>
      </c>
      <c r="G14" s="644">
        <v>0</v>
      </c>
      <c r="H14" s="644">
        <v>0</v>
      </c>
      <c r="I14" s="644">
        <v>0</v>
      </c>
      <c r="J14" s="644">
        <v>0</v>
      </c>
      <c r="K14" s="645"/>
      <c r="L14" s="621"/>
      <c r="M14" s="621"/>
      <c r="N14" s="621"/>
      <c r="O14" s="621"/>
      <c r="P14" s="621"/>
      <c r="Q14" s="467"/>
      <c r="R14" s="622"/>
      <c r="S14" s="623"/>
      <c r="T14" s="624"/>
      <c r="U14" s="624"/>
      <c r="V14" s="624"/>
      <c r="W14" s="624"/>
    </row>
    <row r="15" spans="1:23" ht="6.75" customHeight="1">
      <c r="A15" s="426"/>
      <c r="B15" s="1077"/>
      <c r="C15" s="1077"/>
      <c r="D15" s="653"/>
      <c r="E15" s="648"/>
      <c r="F15" s="649"/>
      <c r="G15" s="651"/>
      <c r="H15" s="651"/>
      <c r="I15" s="651"/>
      <c r="J15" s="651"/>
      <c r="K15" s="645"/>
      <c r="L15" s="621"/>
      <c r="M15" s="621"/>
      <c r="N15" s="621"/>
      <c r="O15" s="621"/>
      <c r="P15" s="621"/>
      <c r="Q15" s="467"/>
      <c r="R15" s="623"/>
      <c r="S15" s="623"/>
      <c r="T15" s="467"/>
      <c r="U15" s="623"/>
      <c r="V15" s="467"/>
      <c r="W15" s="623"/>
    </row>
    <row r="16" spans="1:23" ht="15" customHeight="1">
      <c r="A16" s="1076" t="s">
        <v>781</v>
      </c>
      <c r="B16" s="1076"/>
      <c r="C16" s="1076"/>
      <c r="D16" s="653"/>
      <c r="E16" s="642">
        <v>297792</v>
      </c>
      <c r="F16" s="643">
        <v>23.11155552</v>
      </c>
      <c r="G16" s="644">
        <v>0</v>
      </c>
      <c r="H16" s="644">
        <v>0</v>
      </c>
      <c r="I16" s="644">
        <v>0</v>
      </c>
      <c r="J16" s="644">
        <v>0</v>
      </c>
      <c r="K16" s="645"/>
      <c r="L16" s="646"/>
      <c r="M16" s="621"/>
      <c r="N16" s="621"/>
      <c r="O16" s="621"/>
      <c r="P16" s="621"/>
      <c r="Q16" s="467"/>
      <c r="R16" s="622"/>
      <c r="S16" s="623"/>
      <c r="T16" s="624"/>
      <c r="U16" s="624"/>
      <c r="V16" s="624"/>
      <c r="W16" s="624"/>
    </row>
    <row r="17" spans="1:23" ht="6.75" customHeight="1">
      <c r="A17" s="654"/>
      <c r="B17" s="654"/>
      <c r="C17" s="654"/>
      <c r="D17" s="656"/>
      <c r="E17" s="648"/>
      <c r="F17" s="649"/>
      <c r="G17" s="651"/>
      <c r="H17" s="651"/>
      <c r="I17" s="651"/>
      <c r="J17" s="651"/>
      <c r="K17" s="645"/>
      <c r="L17" s="621"/>
      <c r="M17" s="621"/>
      <c r="N17" s="621"/>
      <c r="O17" s="620"/>
      <c r="P17" s="620"/>
      <c r="Q17" s="467"/>
      <c r="R17" s="623"/>
      <c r="S17" s="623"/>
      <c r="T17" s="467"/>
      <c r="U17" s="623"/>
      <c r="V17" s="467"/>
      <c r="W17" s="623"/>
    </row>
    <row r="18" spans="1:23" ht="15" customHeight="1">
      <c r="A18" s="1078" t="s">
        <v>782</v>
      </c>
      <c r="B18" s="1078"/>
      <c r="C18" s="1078"/>
      <c r="D18" s="653" t="s">
        <v>420</v>
      </c>
      <c r="E18" s="642">
        <v>10746</v>
      </c>
      <c r="F18" s="643">
        <v>0.833994115</v>
      </c>
      <c r="G18" s="644">
        <v>0</v>
      </c>
      <c r="H18" s="644">
        <v>0</v>
      </c>
      <c r="I18" s="644">
        <v>0</v>
      </c>
      <c r="J18" s="644">
        <v>0</v>
      </c>
      <c r="K18" s="645"/>
      <c r="L18" s="646"/>
      <c r="M18" s="621"/>
      <c r="N18" s="621"/>
      <c r="O18" s="1079"/>
      <c r="P18" s="1079"/>
      <c r="Q18" s="658"/>
      <c r="R18" s="659"/>
      <c r="S18" s="660"/>
      <c r="T18" s="624"/>
      <c r="U18" s="624"/>
      <c r="V18" s="624"/>
      <c r="W18" s="624"/>
    </row>
    <row r="19" spans="1:23" ht="6.75" customHeight="1">
      <c r="A19" s="426"/>
      <c r="B19" s="1075"/>
      <c r="C19" s="1075"/>
      <c r="D19" s="653"/>
      <c r="E19" s="648"/>
      <c r="F19" s="649"/>
      <c r="G19" s="651"/>
      <c r="H19" s="651"/>
      <c r="I19" s="651"/>
      <c r="J19" s="651"/>
      <c r="K19" s="645"/>
      <c r="L19" s="633"/>
      <c r="M19" s="633"/>
      <c r="N19" s="633"/>
      <c r="O19" s="633"/>
      <c r="P19" s="633"/>
      <c r="Q19" s="467"/>
      <c r="R19" s="623"/>
      <c r="S19" s="623"/>
      <c r="T19" s="467"/>
      <c r="U19" s="623"/>
      <c r="V19" s="467"/>
      <c r="W19" s="623"/>
    </row>
    <row r="20" spans="1:23" ht="15" customHeight="1">
      <c r="A20" s="1078" t="s">
        <v>783</v>
      </c>
      <c r="B20" s="1078"/>
      <c r="C20" s="1078"/>
      <c r="D20" s="653" t="s">
        <v>420</v>
      </c>
      <c r="E20" s="642">
        <v>15397</v>
      </c>
      <c r="F20" s="643">
        <v>1.194956951</v>
      </c>
      <c r="G20" s="644">
        <v>0</v>
      </c>
      <c r="H20" s="644">
        <v>0</v>
      </c>
      <c r="I20" s="644">
        <v>0</v>
      </c>
      <c r="J20" s="644">
        <v>0</v>
      </c>
      <c r="K20" s="645"/>
      <c r="L20" s="646"/>
      <c r="M20" s="621"/>
      <c r="N20" s="621"/>
      <c r="O20" s="621"/>
      <c r="P20" s="621"/>
      <c r="Q20" s="467"/>
      <c r="R20" s="622"/>
      <c r="S20" s="623"/>
      <c r="T20" s="624"/>
      <c r="U20" s="624"/>
      <c r="V20" s="624"/>
      <c r="W20" s="624"/>
    </row>
    <row r="21" spans="1:23" ht="6.75" customHeight="1">
      <c r="A21" s="1076"/>
      <c r="B21" s="1076"/>
      <c r="C21" s="1076"/>
      <c r="D21" s="656"/>
      <c r="E21" s="648"/>
      <c r="F21" s="649"/>
      <c r="G21" s="651"/>
      <c r="H21" s="651"/>
      <c r="I21" s="651"/>
      <c r="J21" s="651"/>
      <c r="K21" s="645"/>
      <c r="L21" s="621"/>
      <c r="M21" s="621"/>
      <c r="N21" s="621"/>
      <c r="O21" s="621"/>
      <c r="P21" s="621"/>
      <c r="Q21" s="467"/>
      <c r="R21" s="623"/>
      <c r="S21" s="623"/>
      <c r="T21" s="467"/>
      <c r="U21" s="623"/>
      <c r="V21" s="467"/>
      <c r="W21" s="623"/>
    </row>
    <row r="22" spans="1:23" s="414" customFormat="1" ht="15" customHeight="1">
      <c r="A22" s="1078" t="s">
        <v>784</v>
      </c>
      <c r="B22" s="1078"/>
      <c r="C22" s="1078"/>
      <c r="D22" s="653"/>
      <c r="E22" s="642">
        <v>1589</v>
      </c>
      <c r="F22" s="643">
        <v>0.123321855</v>
      </c>
      <c r="G22" s="644">
        <v>0</v>
      </c>
      <c r="H22" s="644">
        <v>0</v>
      </c>
      <c r="I22" s="644">
        <v>0</v>
      </c>
      <c r="J22" s="644">
        <v>0</v>
      </c>
      <c r="K22" s="661"/>
      <c r="L22" s="646"/>
      <c r="M22" s="621"/>
      <c r="N22" s="621"/>
      <c r="O22" s="621"/>
      <c r="P22" s="621"/>
      <c r="Q22" s="467"/>
      <c r="R22" s="622"/>
      <c r="S22" s="623"/>
      <c r="T22" s="624"/>
      <c r="U22" s="624"/>
      <c r="V22" s="624"/>
      <c r="W22" s="624"/>
    </row>
    <row r="23" spans="1:23" ht="6.75" customHeight="1">
      <c r="A23" s="426"/>
      <c r="B23" s="1077"/>
      <c r="C23" s="1077"/>
      <c r="D23" s="653"/>
      <c r="E23" s="648"/>
      <c r="F23" s="649"/>
      <c r="G23" s="651"/>
      <c r="H23" s="651"/>
      <c r="I23" s="651"/>
      <c r="J23" s="651"/>
      <c r="K23" s="645"/>
      <c r="L23" s="467"/>
      <c r="M23" s="620"/>
      <c r="N23" s="620"/>
      <c r="O23" s="620"/>
      <c r="P23" s="620"/>
      <c r="Q23" s="467"/>
      <c r="R23" s="623"/>
      <c r="S23" s="623"/>
      <c r="T23" s="467"/>
      <c r="U23" s="623"/>
      <c r="V23" s="467"/>
      <c r="W23" s="623"/>
    </row>
    <row r="24" spans="1:23" ht="15" customHeight="1">
      <c r="A24" s="426"/>
      <c r="B24" s="1080" t="s">
        <v>785</v>
      </c>
      <c r="C24" s="1080"/>
      <c r="D24" s="653"/>
      <c r="E24" s="662">
        <v>755651</v>
      </c>
      <c r="F24" s="663">
        <v>58.64586705</v>
      </c>
      <c r="G24" s="644">
        <v>0</v>
      </c>
      <c r="H24" s="644">
        <v>0</v>
      </c>
      <c r="I24" s="644">
        <v>0</v>
      </c>
      <c r="J24" s="644">
        <v>0</v>
      </c>
      <c r="K24" s="645"/>
      <c r="L24" s="646"/>
      <c r="M24" s="664"/>
      <c r="N24" s="664"/>
      <c r="O24" s="664"/>
      <c r="P24" s="664"/>
      <c r="Q24" s="658"/>
      <c r="R24" s="659"/>
      <c r="S24" s="660"/>
      <c r="T24" s="624"/>
      <c r="U24" s="624"/>
      <c r="V24" s="624"/>
      <c r="W24" s="624"/>
    </row>
    <row r="25" spans="1:11" ht="24.75" customHeight="1">
      <c r="A25" s="665"/>
      <c r="B25" s="665"/>
      <c r="C25" s="665"/>
      <c r="D25" s="666"/>
      <c r="E25" s="667"/>
      <c r="F25" s="668"/>
      <c r="G25" s="669"/>
      <c r="H25" s="668"/>
      <c r="I25" s="670"/>
      <c r="J25" s="668"/>
      <c r="K25" s="645"/>
    </row>
    <row r="26" spans="1:23" ht="12.75" customHeight="1">
      <c r="A26" s="1081" t="s">
        <v>786</v>
      </c>
      <c r="B26" s="1081"/>
      <c r="C26" s="1081"/>
      <c r="D26" s="1081"/>
      <c r="E26" s="1081"/>
      <c r="F26" s="1081"/>
      <c r="G26" s="1081"/>
      <c r="H26" s="1081"/>
      <c r="I26" s="1081"/>
      <c r="J26" s="1081"/>
      <c r="K26" s="645"/>
      <c r="L26" s="671"/>
      <c r="M26" s="671"/>
      <c r="N26" s="671"/>
      <c r="O26" s="671"/>
      <c r="P26" s="671"/>
      <c r="Q26" s="671"/>
      <c r="R26" s="671"/>
      <c r="S26" s="671"/>
      <c r="T26" s="671"/>
      <c r="U26" s="671"/>
      <c r="V26" s="671"/>
      <c r="W26" s="671"/>
    </row>
    <row r="27" spans="1:23" ht="9" customHeight="1">
      <c r="A27" s="670"/>
      <c r="B27" s="672"/>
      <c r="C27" s="672"/>
      <c r="D27" s="673"/>
      <c r="E27" s="667"/>
      <c r="F27" s="668"/>
      <c r="G27" s="669"/>
      <c r="H27" s="668"/>
      <c r="I27" s="670"/>
      <c r="J27" s="668"/>
      <c r="K27" s="645"/>
      <c r="L27" s="674"/>
      <c r="M27" s="674"/>
      <c r="N27" s="674"/>
      <c r="O27" s="467"/>
      <c r="P27" s="467"/>
      <c r="Q27" s="467"/>
      <c r="R27" s="467"/>
      <c r="S27" s="675"/>
      <c r="T27" s="467"/>
      <c r="U27" s="675"/>
      <c r="V27" s="467"/>
      <c r="W27" s="467"/>
    </row>
    <row r="28" spans="1:23" ht="15" customHeight="1">
      <c r="A28" s="1076" t="s">
        <v>787</v>
      </c>
      <c r="B28" s="1076"/>
      <c r="C28" s="1076"/>
      <c r="D28" s="676"/>
      <c r="E28" s="642">
        <v>809872</v>
      </c>
      <c r="F28" s="677">
        <v>62.85394400597968</v>
      </c>
      <c r="G28" s="678">
        <v>321233</v>
      </c>
      <c r="H28" s="679">
        <f>G28/(E28/100)</f>
        <v>39.66466305786593</v>
      </c>
      <c r="I28" s="678">
        <v>488639</v>
      </c>
      <c r="J28" s="680">
        <f>I28/(E28/100)</f>
        <v>60.33533694213406</v>
      </c>
      <c r="K28" s="680"/>
      <c r="L28" s="681"/>
      <c r="M28" s="682"/>
      <c r="N28" s="682"/>
      <c r="O28" s="683"/>
      <c r="P28" s="467"/>
      <c r="Q28" s="467"/>
      <c r="R28" s="684"/>
      <c r="S28" s="623"/>
      <c r="T28" s="467"/>
      <c r="U28" s="685"/>
      <c r="V28" s="467"/>
      <c r="W28" s="640"/>
    </row>
    <row r="29" spans="1:23" ht="6.75" customHeight="1">
      <c r="A29" s="657"/>
      <c r="B29" s="657"/>
      <c r="C29" s="657"/>
      <c r="D29" s="676"/>
      <c r="E29" s="401"/>
      <c r="F29" s="401"/>
      <c r="G29" s="401"/>
      <c r="H29" s="401"/>
      <c r="I29" s="401"/>
      <c r="J29" s="401"/>
      <c r="K29" s="401"/>
      <c r="L29" s="635"/>
      <c r="M29" s="635"/>
      <c r="N29" s="635"/>
      <c r="O29" s="626"/>
      <c r="P29" s="467"/>
      <c r="Q29" s="467"/>
      <c r="R29" s="623"/>
      <c r="S29" s="623"/>
      <c r="T29" s="467"/>
      <c r="U29" s="623"/>
      <c r="V29" s="467"/>
      <c r="W29" s="623"/>
    </row>
    <row r="30" spans="1:23" ht="15" customHeight="1">
      <c r="A30" s="426" t="s">
        <v>788</v>
      </c>
      <c r="B30" s="1082" t="s">
        <v>789</v>
      </c>
      <c r="C30" s="1082"/>
      <c r="D30" s="641"/>
      <c r="E30" s="642">
        <v>1275</v>
      </c>
      <c r="F30" s="677">
        <v>0.09895240063568575</v>
      </c>
      <c r="G30" s="678">
        <v>472</v>
      </c>
      <c r="H30" s="679">
        <f>G30/(E30/100)</f>
        <v>37.01960784313726</v>
      </c>
      <c r="I30" s="678">
        <v>803</v>
      </c>
      <c r="J30" s="680">
        <f>I30/(E30/100)</f>
        <v>62.98039215686274</v>
      </c>
      <c r="K30" s="680"/>
      <c r="L30" s="467"/>
      <c r="M30" s="683"/>
      <c r="N30" s="683"/>
      <c r="O30" s="686"/>
      <c r="P30" s="467"/>
      <c r="Q30" s="467"/>
      <c r="R30" s="684"/>
      <c r="S30" s="623"/>
      <c r="T30" s="467"/>
      <c r="U30" s="623"/>
      <c r="V30" s="467"/>
      <c r="W30" s="640"/>
    </row>
    <row r="31" spans="1:23" ht="6.75" customHeight="1">
      <c r="A31" s="657"/>
      <c r="B31" s="657"/>
      <c r="C31" s="657"/>
      <c r="D31" s="641"/>
      <c r="E31" s="401"/>
      <c r="F31" s="401"/>
      <c r="G31" s="401"/>
      <c r="H31" s="401"/>
      <c r="I31" s="401"/>
      <c r="J31" s="401"/>
      <c r="K31" s="401"/>
      <c r="L31" s="626"/>
      <c r="M31" s="626"/>
      <c r="N31" s="626"/>
      <c r="O31" s="633"/>
      <c r="P31" s="467"/>
      <c r="Q31" s="467"/>
      <c r="R31" s="623"/>
      <c r="S31" s="623"/>
      <c r="T31" s="467"/>
      <c r="U31" s="623"/>
      <c r="V31" s="467"/>
      <c r="W31" s="623"/>
    </row>
    <row r="32" spans="2:23" ht="15" customHeight="1">
      <c r="B32" s="1075" t="s">
        <v>790</v>
      </c>
      <c r="C32" s="1075"/>
      <c r="D32" s="653"/>
      <c r="E32" s="642">
        <v>599359</v>
      </c>
      <c r="F32" s="677">
        <v>46.51608775890507</v>
      </c>
      <c r="G32" s="678">
        <v>241520</v>
      </c>
      <c r="H32" s="679">
        <f>G32/(E32/100)</f>
        <v>40.296383302828524</v>
      </c>
      <c r="I32" s="678">
        <v>357839</v>
      </c>
      <c r="J32" s="680">
        <f>I32/(E32/100)</f>
        <v>59.703616697171476</v>
      </c>
      <c r="K32" s="680"/>
      <c r="L32" s="467"/>
      <c r="M32" s="686"/>
      <c r="N32" s="686"/>
      <c r="O32" s="682"/>
      <c r="P32" s="467"/>
      <c r="Q32" s="467"/>
      <c r="R32" s="684"/>
      <c r="S32" s="623"/>
      <c r="T32" s="467"/>
      <c r="U32" s="623"/>
      <c r="V32" s="467"/>
      <c r="W32" s="640"/>
    </row>
    <row r="33" spans="1:23" ht="6.75" customHeight="1">
      <c r="A33" s="657"/>
      <c r="B33" s="657"/>
      <c r="C33" s="657"/>
      <c r="D33" s="653"/>
      <c r="E33" s="401"/>
      <c r="F33" s="401"/>
      <c r="G33" s="401"/>
      <c r="H33" s="401"/>
      <c r="I33" s="401"/>
      <c r="J33" s="401"/>
      <c r="K33" s="401"/>
      <c r="L33" s="633"/>
      <c r="M33" s="633"/>
      <c r="N33" s="633"/>
      <c r="O33" s="687"/>
      <c r="P33" s="467"/>
      <c r="Q33" s="467"/>
      <c r="R33" s="684"/>
      <c r="S33" s="623"/>
      <c r="T33" s="467"/>
      <c r="U33" s="623"/>
      <c r="V33" s="467"/>
      <c r="W33" s="623"/>
    </row>
    <row r="34" spans="2:23" ht="15" customHeight="1">
      <c r="B34" s="1076" t="s">
        <v>791</v>
      </c>
      <c r="C34" s="1076"/>
      <c r="D34" s="653"/>
      <c r="E34" s="642">
        <v>8475</v>
      </c>
      <c r="F34" s="677">
        <v>0.6577424277548523</v>
      </c>
      <c r="G34" s="678">
        <v>1545</v>
      </c>
      <c r="H34" s="679">
        <f>G34/(E34/100)</f>
        <v>18.23008849557522</v>
      </c>
      <c r="I34" s="678">
        <v>6930</v>
      </c>
      <c r="J34" s="680">
        <f>I34/(E34/100)</f>
        <v>81.76991150442478</v>
      </c>
      <c r="K34" s="680"/>
      <c r="L34" s="467"/>
      <c r="M34" s="682"/>
      <c r="N34" s="682"/>
      <c r="O34" s="621"/>
      <c r="P34" s="467"/>
      <c r="Q34" s="467"/>
      <c r="R34" s="684"/>
      <c r="S34" s="623"/>
      <c r="T34" s="467"/>
      <c r="U34" s="623"/>
      <c r="V34" s="467"/>
      <c r="W34" s="640"/>
    </row>
    <row r="35" spans="1:23" ht="6.75" customHeight="1">
      <c r="A35" s="688"/>
      <c r="B35" s="655"/>
      <c r="C35" s="655"/>
      <c r="D35" s="653"/>
      <c r="E35" s="401"/>
      <c r="F35" s="401"/>
      <c r="G35" s="401"/>
      <c r="H35" s="401"/>
      <c r="I35" s="401"/>
      <c r="J35" s="401"/>
      <c r="K35" s="401"/>
      <c r="L35" s="687"/>
      <c r="M35" s="687"/>
      <c r="N35" s="687"/>
      <c r="O35" s="621"/>
      <c r="P35" s="467"/>
      <c r="Q35" s="467"/>
      <c r="R35" s="684"/>
      <c r="S35" s="623"/>
      <c r="T35" s="467"/>
      <c r="U35" s="623"/>
      <c r="V35" s="467"/>
      <c r="W35" s="623"/>
    </row>
    <row r="36" spans="2:23" ht="15" customHeight="1">
      <c r="B36" s="689" t="s">
        <v>788</v>
      </c>
      <c r="C36" s="690" t="s">
        <v>792</v>
      </c>
      <c r="D36" s="691"/>
      <c r="E36" s="642">
        <v>6765</v>
      </c>
      <c r="F36" s="677">
        <v>0.5250297963140502</v>
      </c>
      <c r="G36" s="678">
        <v>1366</v>
      </c>
      <c r="H36" s="679">
        <f>G36/(E36/100)</f>
        <v>20.192165558019216</v>
      </c>
      <c r="I36" s="678">
        <v>5399</v>
      </c>
      <c r="J36" s="680">
        <f>I36/(E36/100)</f>
        <v>79.80783444198077</v>
      </c>
      <c r="K36" s="680"/>
      <c r="L36" s="467"/>
      <c r="M36" s="626"/>
      <c r="N36" s="621"/>
      <c r="O36" s="621"/>
      <c r="P36" s="467"/>
      <c r="Q36" s="467"/>
      <c r="R36" s="684"/>
      <c r="S36" s="623"/>
      <c r="T36" s="467"/>
      <c r="U36" s="623"/>
      <c r="V36" s="467"/>
      <c r="W36" s="640"/>
    </row>
    <row r="37" spans="1:23" ht="15" customHeight="1">
      <c r="A37" s="688"/>
      <c r="C37" s="690" t="s">
        <v>793</v>
      </c>
      <c r="D37" s="653"/>
      <c r="E37" s="642">
        <v>1339</v>
      </c>
      <c r="F37" s="677">
        <v>0.10391942309896722</v>
      </c>
      <c r="G37" s="678">
        <v>137</v>
      </c>
      <c r="H37" s="679">
        <f>G37/(E37/100)</f>
        <v>10.231516056758775</v>
      </c>
      <c r="I37" s="678">
        <v>1202</v>
      </c>
      <c r="J37" s="680">
        <f>I37/(E37/100)</f>
        <v>89.76848394324122</v>
      </c>
      <c r="K37" s="680"/>
      <c r="L37" s="467"/>
      <c r="M37" s="626"/>
      <c r="N37" s="621"/>
      <c r="O37" s="621"/>
      <c r="P37" s="467"/>
      <c r="Q37" s="467"/>
      <c r="R37" s="684"/>
      <c r="S37" s="623"/>
      <c r="T37" s="467"/>
      <c r="U37" s="623"/>
      <c r="V37" s="467"/>
      <c r="W37" s="640"/>
    </row>
    <row r="38" spans="1:23" ht="15" customHeight="1">
      <c r="A38" s="688"/>
      <c r="C38" s="692" t="s">
        <v>794</v>
      </c>
      <c r="D38" s="653"/>
      <c r="E38" s="642">
        <v>371</v>
      </c>
      <c r="F38" s="677">
        <v>0.028793208341834832</v>
      </c>
      <c r="G38" s="678">
        <v>42</v>
      </c>
      <c r="H38" s="679">
        <f>G38/(E38/100)</f>
        <v>11.320754716981131</v>
      </c>
      <c r="I38" s="678">
        <v>329</v>
      </c>
      <c r="J38" s="680">
        <f>I38/(E38/100)</f>
        <v>88.67924528301887</v>
      </c>
      <c r="K38" s="680"/>
      <c r="L38" s="467"/>
      <c r="M38" s="626"/>
      <c r="N38" s="621"/>
      <c r="O38" s="633"/>
      <c r="P38" s="467"/>
      <c r="Q38" s="467"/>
      <c r="R38" s="684"/>
      <c r="S38" s="623"/>
      <c r="T38" s="467"/>
      <c r="U38" s="623"/>
      <c r="V38" s="467"/>
      <c r="W38" s="640"/>
    </row>
    <row r="39" spans="1:23" ht="6.75" customHeight="1">
      <c r="A39" s="688"/>
      <c r="B39" s="655"/>
      <c r="C39" s="655"/>
      <c r="D39" s="656"/>
      <c r="E39" s="401"/>
      <c r="F39" s="401"/>
      <c r="G39" s="401"/>
      <c r="H39" s="401"/>
      <c r="I39" s="401"/>
      <c r="J39" s="401"/>
      <c r="K39" s="401"/>
      <c r="L39" s="467"/>
      <c r="M39" s="626"/>
      <c r="N39" s="621"/>
      <c r="O39" s="633"/>
      <c r="P39" s="467"/>
      <c r="Q39" s="467"/>
      <c r="R39" s="684"/>
      <c r="S39" s="623"/>
      <c r="T39" s="467"/>
      <c r="U39" s="623"/>
      <c r="V39" s="467"/>
      <c r="W39" s="640"/>
    </row>
    <row r="40" spans="2:23" ht="15" customHeight="1">
      <c r="B40" s="1076" t="s">
        <v>795</v>
      </c>
      <c r="C40" s="1076"/>
      <c r="D40" s="653"/>
      <c r="E40" s="642">
        <v>65404</v>
      </c>
      <c r="F40" s="677">
        <v>5.075986518569718</v>
      </c>
      <c r="G40" s="678">
        <v>26133</v>
      </c>
      <c r="H40" s="679">
        <f>G40/(E40/100)</f>
        <v>39.95627178765825</v>
      </c>
      <c r="I40" s="678">
        <v>39271</v>
      </c>
      <c r="J40" s="680">
        <f>I40/(E40/100)</f>
        <v>60.043728212341755</v>
      </c>
      <c r="K40" s="680"/>
      <c r="L40" s="467"/>
      <c r="M40" s="633"/>
      <c r="N40" s="633"/>
      <c r="O40" s="682"/>
      <c r="P40" s="467"/>
      <c r="Q40" s="467"/>
      <c r="R40" s="684"/>
      <c r="S40" s="623"/>
      <c r="T40" s="467"/>
      <c r="U40" s="623"/>
      <c r="V40" s="467"/>
      <c r="W40" s="640"/>
    </row>
    <row r="41" spans="1:23" ht="6.75" customHeight="1">
      <c r="A41" s="688"/>
      <c r="B41" s="655"/>
      <c r="C41" s="655"/>
      <c r="D41" s="653"/>
      <c r="E41" s="642"/>
      <c r="F41" s="677"/>
      <c r="G41" s="648"/>
      <c r="H41" s="693"/>
      <c r="I41" s="648"/>
      <c r="J41" s="693"/>
      <c r="K41" s="693"/>
      <c r="L41" s="633"/>
      <c r="M41" s="633"/>
      <c r="N41" s="633"/>
      <c r="O41" s="620"/>
      <c r="P41" s="467"/>
      <c r="Q41" s="467"/>
      <c r="R41" s="684"/>
      <c r="S41" s="623"/>
      <c r="T41" s="467"/>
      <c r="U41" s="623"/>
      <c r="V41" s="467"/>
      <c r="W41" s="623"/>
    </row>
    <row r="42" spans="2:23" ht="15" customHeight="1">
      <c r="B42" s="1076" t="s">
        <v>796</v>
      </c>
      <c r="C42" s="1076"/>
      <c r="D42" s="653"/>
      <c r="E42" s="642">
        <v>86827</v>
      </c>
      <c r="F42" s="677">
        <v>6.738619678427205</v>
      </c>
      <c r="G42" s="678">
        <v>21377</v>
      </c>
      <c r="H42" s="679">
        <f>G42/(E42/100)</f>
        <v>24.62022182040149</v>
      </c>
      <c r="I42" s="678">
        <v>65450</v>
      </c>
      <c r="J42" s="680">
        <f>I42/(E42/100)</f>
        <v>75.37977817959852</v>
      </c>
      <c r="K42" s="680"/>
      <c r="L42" s="467"/>
      <c r="M42" s="682"/>
      <c r="N42" s="682"/>
      <c r="O42" s="682"/>
      <c r="P42" s="467"/>
      <c r="Q42" s="467"/>
      <c r="R42" s="684"/>
      <c r="S42" s="623"/>
      <c r="T42" s="467"/>
      <c r="U42" s="623"/>
      <c r="V42" s="467"/>
      <c r="W42" s="640"/>
    </row>
    <row r="43" spans="1:23" ht="6.75" customHeight="1">
      <c r="A43" s="688"/>
      <c r="B43" s="655"/>
      <c r="C43" s="655"/>
      <c r="D43" s="656"/>
      <c r="E43" s="648"/>
      <c r="F43" s="649"/>
      <c r="G43" s="694"/>
      <c r="H43" s="695"/>
      <c r="I43" s="696"/>
      <c r="J43" s="695"/>
      <c r="K43" s="695"/>
      <c r="L43" s="467"/>
      <c r="M43" s="620"/>
      <c r="N43" s="620"/>
      <c r="O43" s="621"/>
      <c r="P43" s="467"/>
      <c r="Q43" s="467"/>
      <c r="R43" s="684"/>
      <c r="S43" s="623"/>
      <c r="T43" s="467"/>
      <c r="U43" s="623"/>
      <c r="V43" s="467"/>
      <c r="W43" s="623"/>
    </row>
    <row r="44" spans="2:23" ht="15" customHeight="1">
      <c r="B44" s="1083" t="s">
        <v>784</v>
      </c>
      <c r="C44" s="1083"/>
      <c r="D44" s="653" t="s">
        <v>420</v>
      </c>
      <c r="E44" s="642">
        <v>21098</v>
      </c>
      <c r="F44" s="677">
        <v>1.6374099989111355</v>
      </c>
      <c r="G44" s="678">
        <v>18202</v>
      </c>
      <c r="H44" s="679">
        <f>G44/(E44/100)</f>
        <v>86.27358043416439</v>
      </c>
      <c r="I44" s="678">
        <v>2896</v>
      </c>
      <c r="J44" s="680">
        <f>I44/(E44/100)</f>
        <v>13.726419565835625</v>
      </c>
      <c r="K44" s="680"/>
      <c r="L44" s="467"/>
      <c r="M44" s="682"/>
      <c r="N44" s="682"/>
      <c r="O44" s="682"/>
      <c r="P44" s="467"/>
      <c r="Q44" s="467"/>
      <c r="R44" s="684"/>
      <c r="S44" s="623"/>
      <c r="T44" s="467"/>
      <c r="U44" s="623"/>
      <c r="V44" s="467"/>
      <c r="W44" s="640"/>
    </row>
    <row r="45" spans="1:23" ht="6.75" customHeight="1">
      <c r="A45" s="688"/>
      <c r="B45" s="655"/>
      <c r="C45" s="655"/>
      <c r="D45" s="676"/>
      <c r="E45" s="648"/>
      <c r="F45" s="649"/>
      <c r="G45" s="697"/>
      <c r="H45" s="649"/>
      <c r="I45" s="697"/>
      <c r="J45" s="649"/>
      <c r="K45" s="645"/>
      <c r="L45" s="467"/>
      <c r="M45" s="621"/>
      <c r="N45" s="621"/>
      <c r="O45" s="626"/>
      <c r="P45" s="467"/>
      <c r="Q45" s="467"/>
      <c r="R45" s="684"/>
      <c r="S45" s="623"/>
      <c r="T45" s="467"/>
      <c r="U45" s="623"/>
      <c r="V45" s="467"/>
      <c r="W45" s="623"/>
    </row>
    <row r="46" spans="2:23" ht="15" customHeight="1">
      <c r="B46" s="698" t="s">
        <v>797</v>
      </c>
      <c r="D46" s="653"/>
      <c r="E46" s="401"/>
      <c r="F46" s="401"/>
      <c r="G46" s="401"/>
      <c r="H46" s="401"/>
      <c r="I46" s="401"/>
      <c r="J46" s="401"/>
      <c r="K46" s="645"/>
      <c r="L46" s="633"/>
      <c r="M46" s="682"/>
      <c r="N46" s="682"/>
      <c r="O46" s="633"/>
      <c r="P46" s="467"/>
      <c r="Q46" s="467"/>
      <c r="R46" s="684"/>
      <c r="S46" s="623"/>
      <c r="T46" s="467"/>
      <c r="U46" s="623"/>
      <c r="V46" s="467"/>
      <c r="W46" s="640"/>
    </row>
    <row r="47" spans="2:23" ht="15" customHeight="1">
      <c r="B47" s="1076" t="s">
        <v>798</v>
      </c>
      <c r="C47" s="1076"/>
      <c r="D47" s="699"/>
      <c r="E47" s="642">
        <v>27434</v>
      </c>
      <c r="F47" s="677">
        <v>2.129145222776002</v>
      </c>
      <c r="G47" s="678">
        <v>11984</v>
      </c>
      <c r="H47" s="679">
        <f>G47/(E47/100)</f>
        <v>43.68302106874681</v>
      </c>
      <c r="I47" s="678">
        <v>15450</v>
      </c>
      <c r="J47" s="680">
        <f>I47/(E47/100)</f>
        <v>56.316978931253196</v>
      </c>
      <c r="K47" s="645"/>
      <c r="L47" s="467"/>
      <c r="M47" s="626"/>
      <c r="N47" s="626"/>
      <c r="O47" s="682"/>
      <c r="P47" s="467"/>
      <c r="Q47" s="467"/>
      <c r="R47" s="684"/>
      <c r="S47" s="623"/>
      <c r="T47" s="467"/>
      <c r="U47" s="623"/>
      <c r="V47" s="467"/>
      <c r="W47" s="623"/>
    </row>
    <row r="48" spans="1:23" ht="6.75" customHeight="1">
      <c r="A48" s="688"/>
      <c r="B48" s="655"/>
      <c r="C48" s="655"/>
      <c r="D48" s="653"/>
      <c r="E48" s="648"/>
      <c r="F48" s="649"/>
      <c r="G48" s="694"/>
      <c r="H48" s="695"/>
      <c r="I48" s="696"/>
      <c r="J48" s="695"/>
      <c r="K48" s="645"/>
      <c r="L48" s="467"/>
      <c r="M48" s="467"/>
      <c r="N48" s="633"/>
      <c r="O48" s="620"/>
      <c r="P48" s="467"/>
      <c r="Q48" s="467"/>
      <c r="R48" s="684"/>
      <c r="S48" s="623"/>
      <c r="T48" s="467"/>
      <c r="U48" s="623"/>
      <c r="V48" s="467"/>
      <c r="W48" s="623"/>
    </row>
    <row r="49" spans="1:23" ht="15" customHeight="1">
      <c r="A49" s="1076" t="s">
        <v>799</v>
      </c>
      <c r="B49" s="1076"/>
      <c r="C49" s="1076"/>
      <c r="D49" s="676"/>
      <c r="E49" s="642">
        <v>3756</v>
      </c>
      <c r="F49" s="677">
        <v>0.29150213081383186</v>
      </c>
      <c r="G49" s="678">
        <v>184</v>
      </c>
      <c r="H49" s="679">
        <f>G49/(E49/100)</f>
        <v>4.898828541001064</v>
      </c>
      <c r="I49" s="678">
        <v>3572</v>
      </c>
      <c r="J49" s="680">
        <f>I49/(E49/100)</f>
        <v>95.10117145899893</v>
      </c>
      <c r="K49" s="645"/>
      <c r="L49" s="633"/>
      <c r="M49" s="682"/>
      <c r="N49" s="682"/>
      <c r="O49" s="682"/>
      <c r="P49" s="467"/>
      <c r="Q49" s="467"/>
      <c r="R49" s="684"/>
      <c r="S49" s="623"/>
      <c r="T49" s="467"/>
      <c r="U49" s="623"/>
      <c r="V49" s="467"/>
      <c r="W49" s="640"/>
    </row>
    <row r="50" spans="1:23" ht="6.75" customHeight="1">
      <c r="A50" s="688"/>
      <c r="B50" s="655"/>
      <c r="C50" s="655"/>
      <c r="D50" s="653"/>
      <c r="E50" s="648"/>
      <c r="F50" s="700"/>
      <c r="G50" s="701"/>
      <c r="H50" s="702"/>
      <c r="I50" s="701"/>
      <c r="J50" s="703"/>
      <c r="K50" s="645"/>
      <c r="L50" s="467"/>
      <c r="M50" s="620"/>
      <c r="N50" s="620"/>
      <c r="O50" s="620"/>
      <c r="P50" s="467"/>
      <c r="Q50" s="467"/>
      <c r="R50" s="684"/>
      <c r="S50" s="623"/>
      <c r="T50" s="467"/>
      <c r="U50" s="623"/>
      <c r="V50" s="467"/>
      <c r="W50" s="623"/>
    </row>
    <row r="51" spans="1:23" ht="15" customHeight="1">
      <c r="A51" s="688"/>
      <c r="B51" s="655"/>
      <c r="C51" s="704" t="s">
        <v>785</v>
      </c>
      <c r="D51" s="699"/>
      <c r="E51" s="662">
        <v>813628</v>
      </c>
      <c r="F51" s="705">
        <v>63.14544613679351</v>
      </c>
      <c r="G51" s="706">
        <v>321417</v>
      </c>
      <c r="H51" s="707">
        <f>G51/(E51/100)</f>
        <v>39.504171439527646</v>
      </c>
      <c r="I51" s="706">
        <v>492211</v>
      </c>
      <c r="J51" s="708">
        <f>I51/(E51/100)</f>
        <v>60.495828560472354</v>
      </c>
      <c r="K51" s="645"/>
      <c r="L51" s="682"/>
      <c r="M51" s="682"/>
      <c r="N51" s="682"/>
      <c r="O51" s="671"/>
      <c r="P51" s="467"/>
      <c r="Q51" s="467"/>
      <c r="R51" s="684"/>
      <c r="S51" s="623"/>
      <c r="T51" s="467"/>
      <c r="U51" s="623"/>
      <c r="V51" s="467"/>
      <c r="W51" s="640"/>
    </row>
    <row r="52" spans="1:23" ht="24.75" customHeight="1">
      <c r="A52" s="670"/>
      <c r="B52" s="670"/>
      <c r="C52" s="670"/>
      <c r="D52" s="670"/>
      <c r="E52" s="670"/>
      <c r="F52" s="668"/>
      <c r="G52" s="670"/>
      <c r="H52" s="670"/>
      <c r="I52" s="670"/>
      <c r="J52" s="670"/>
      <c r="K52" s="630"/>
      <c r="M52" s="620"/>
      <c r="N52" s="620"/>
      <c r="O52" s="674"/>
      <c r="P52" s="467"/>
      <c r="Q52" s="467"/>
      <c r="R52" s="684"/>
      <c r="S52" s="660"/>
      <c r="T52" s="467"/>
      <c r="U52" s="623"/>
      <c r="V52" s="467"/>
      <c r="W52" s="623"/>
    </row>
    <row r="53" spans="1:23" ht="15" customHeight="1">
      <c r="A53" s="1081" t="s">
        <v>800</v>
      </c>
      <c r="B53" s="1081"/>
      <c r="C53" s="1081"/>
      <c r="D53" s="1081"/>
      <c r="E53" s="1081"/>
      <c r="F53" s="1081"/>
      <c r="G53" s="1081"/>
      <c r="H53" s="1081"/>
      <c r="I53" s="1081"/>
      <c r="J53" s="1081"/>
      <c r="K53" s="709"/>
      <c r="L53" s="671"/>
      <c r="M53" s="671"/>
      <c r="N53" s="671"/>
      <c r="O53" s="686"/>
      <c r="P53" s="671"/>
      <c r="Q53" s="671"/>
      <c r="R53" s="671"/>
      <c r="S53" s="671"/>
      <c r="T53" s="671"/>
      <c r="U53" s="671"/>
      <c r="V53" s="671"/>
      <c r="W53" s="671"/>
    </row>
    <row r="54" spans="1:23" ht="9" customHeight="1">
      <c r="A54" s="710"/>
      <c r="B54" s="710"/>
      <c r="C54" s="710"/>
      <c r="D54" s="670"/>
      <c r="E54" s="670"/>
      <c r="F54" s="668"/>
      <c r="G54" s="670"/>
      <c r="H54" s="668"/>
      <c r="I54" s="670"/>
      <c r="J54" s="670"/>
      <c r="K54" s="645"/>
      <c r="L54" s="674"/>
      <c r="M54" s="674"/>
      <c r="N54" s="674"/>
      <c r="O54" s="674"/>
      <c r="P54" s="467"/>
      <c r="Q54" s="467"/>
      <c r="R54" s="467"/>
      <c r="S54" s="675"/>
      <c r="T54" s="711"/>
      <c r="U54" s="712"/>
      <c r="V54" s="467"/>
      <c r="W54" s="675"/>
    </row>
    <row r="55" spans="1:23" ht="15" customHeight="1">
      <c r="A55" s="1074" t="s">
        <v>778</v>
      </c>
      <c r="B55" s="1074"/>
      <c r="C55" s="1074"/>
      <c r="D55" s="676"/>
      <c r="E55" s="642">
        <v>248136</v>
      </c>
      <c r="F55" s="643">
        <v>19.25776697</v>
      </c>
      <c r="G55" s="644">
        <v>0</v>
      </c>
      <c r="H55" s="644">
        <v>0</v>
      </c>
      <c r="I55" s="644">
        <v>0</v>
      </c>
      <c r="J55" s="644">
        <v>0</v>
      </c>
      <c r="K55" s="643"/>
      <c r="L55" s="713"/>
      <c r="M55" s="686"/>
      <c r="N55" s="686"/>
      <c r="O55" s="686"/>
      <c r="P55" s="467"/>
      <c r="Q55" s="467"/>
      <c r="R55" s="684"/>
      <c r="S55" s="623"/>
      <c r="T55" s="624"/>
      <c r="U55" s="624"/>
      <c r="V55" s="624"/>
      <c r="W55" s="624"/>
    </row>
    <row r="56" spans="1:23" ht="6.75" customHeight="1">
      <c r="A56" s="714"/>
      <c r="B56" s="714"/>
      <c r="C56" s="714"/>
      <c r="D56" s="676"/>
      <c r="E56" s="401"/>
      <c r="F56" s="401"/>
      <c r="G56" s="715"/>
      <c r="H56" s="716"/>
      <c r="I56" s="715"/>
      <c r="J56" s="716"/>
      <c r="K56" s="401"/>
      <c r="L56" s="717"/>
      <c r="M56" s="674"/>
      <c r="N56" s="674"/>
      <c r="O56" s="718"/>
      <c r="P56" s="467"/>
      <c r="Q56" s="467"/>
      <c r="R56" s="623"/>
      <c r="S56" s="623"/>
      <c r="T56" s="467"/>
      <c r="U56" s="623"/>
      <c r="V56" s="467"/>
      <c r="W56" s="623"/>
    </row>
    <row r="57" spans="1:23" ht="15" customHeight="1">
      <c r="A57" s="1075" t="s">
        <v>790</v>
      </c>
      <c r="B57" s="1075"/>
      <c r="C57" s="1075"/>
      <c r="D57" s="641"/>
      <c r="E57" s="678">
        <f>E12+E32</f>
        <v>781349</v>
      </c>
      <c r="F57" s="643">
        <v>60.6402817916019</v>
      </c>
      <c r="G57" s="644">
        <v>0</v>
      </c>
      <c r="H57" s="644">
        <v>0</v>
      </c>
      <c r="I57" s="644">
        <v>0</v>
      </c>
      <c r="J57" s="644">
        <v>0</v>
      </c>
      <c r="K57" s="677"/>
      <c r="L57" s="713"/>
      <c r="M57" s="686"/>
      <c r="N57" s="686"/>
      <c r="O57" s="682"/>
      <c r="P57" s="467"/>
      <c r="Q57" s="467"/>
      <c r="R57" s="684"/>
      <c r="S57" s="623"/>
      <c r="T57" s="624"/>
      <c r="U57" s="624"/>
      <c r="V57" s="624"/>
      <c r="W57" s="624"/>
    </row>
    <row r="58" spans="1:23" ht="6.75" customHeight="1">
      <c r="A58" s="647"/>
      <c r="B58" s="647"/>
      <c r="C58" s="647"/>
      <c r="D58" s="641"/>
      <c r="E58" s="401"/>
      <c r="F58" s="643"/>
      <c r="G58" s="719"/>
      <c r="H58" s="716"/>
      <c r="I58" s="719"/>
      <c r="J58" s="716"/>
      <c r="K58" s="720"/>
      <c r="L58" s="721"/>
      <c r="M58" s="718"/>
      <c r="N58" s="718"/>
      <c r="O58" s="467"/>
      <c r="P58" s="658"/>
      <c r="Q58" s="658"/>
      <c r="R58" s="623"/>
      <c r="S58" s="623"/>
      <c r="T58" s="467"/>
      <c r="U58" s="623"/>
      <c r="V58" s="467"/>
      <c r="W58" s="623"/>
    </row>
    <row r="59" spans="1:23" ht="15" customHeight="1">
      <c r="A59" s="1076" t="s">
        <v>789</v>
      </c>
      <c r="B59" s="1076"/>
      <c r="C59" s="1076"/>
      <c r="D59" s="653"/>
      <c r="E59" s="678">
        <f>0+E16+E30</f>
        <v>299067</v>
      </c>
      <c r="F59" s="643">
        <v>23.210507922284414</v>
      </c>
      <c r="G59" s="644">
        <v>0</v>
      </c>
      <c r="H59" s="644">
        <v>0</v>
      </c>
      <c r="I59" s="644">
        <v>0</v>
      </c>
      <c r="J59" s="644">
        <v>0</v>
      </c>
      <c r="K59" s="677"/>
      <c r="L59" s="713"/>
      <c r="M59" s="682"/>
      <c r="N59" s="682"/>
      <c r="O59" s="682"/>
      <c r="P59" s="467"/>
      <c r="Q59" s="467"/>
      <c r="R59" s="684"/>
      <c r="S59" s="623"/>
      <c r="T59" s="624"/>
      <c r="U59" s="624"/>
      <c r="V59" s="624"/>
      <c r="W59" s="624"/>
    </row>
    <row r="60" spans="1:23" ht="6.75" customHeight="1">
      <c r="A60" s="654"/>
      <c r="B60" s="654"/>
      <c r="C60" s="654"/>
      <c r="D60" s="653"/>
      <c r="E60" s="401"/>
      <c r="F60" s="643"/>
      <c r="G60" s="715"/>
      <c r="H60" s="716"/>
      <c r="I60" s="715"/>
      <c r="J60" s="716"/>
      <c r="K60" s="720"/>
      <c r="L60" s="722"/>
      <c r="M60" s="467"/>
      <c r="N60" s="467"/>
      <c r="O60" s="467"/>
      <c r="P60" s="467"/>
      <c r="Q60" s="467"/>
      <c r="R60" s="623"/>
      <c r="S60" s="623"/>
      <c r="T60" s="624"/>
      <c r="U60" s="624"/>
      <c r="V60" s="624"/>
      <c r="W60" s="624"/>
    </row>
    <row r="61" spans="1:23" ht="15" customHeight="1">
      <c r="A61" s="1076" t="s">
        <v>791</v>
      </c>
      <c r="B61" s="1076"/>
      <c r="C61" s="1076"/>
      <c r="D61" s="653"/>
      <c r="E61" s="678">
        <f>E20+E34</f>
        <v>23872</v>
      </c>
      <c r="F61" s="643">
        <v>1.8526993788039923</v>
      </c>
      <c r="G61" s="644">
        <v>0</v>
      </c>
      <c r="H61" s="644">
        <v>0</v>
      </c>
      <c r="I61" s="644">
        <v>0</v>
      </c>
      <c r="J61" s="644">
        <v>0</v>
      </c>
      <c r="K61" s="677"/>
      <c r="L61" s="713"/>
      <c r="M61" s="682"/>
      <c r="N61" s="682"/>
      <c r="O61" s="682"/>
      <c r="P61" s="467"/>
      <c r="Q61" s="467"/>
      <c r="R61" s="684"/>
      <c r="S61" s="623"/>
      <c r="T61" s="624"/>
      <c r="U61" s="624"/>
      <c r="V61" s="624"/>
      <c r="W61" s="624"/>
    </row>
    <row r="62" spans="1:23" ht="6.75" customHeight="1">
      <c r="A62" s="657"/>
      <c r="B62" s="657"/>
      <c r="C62" s="657"/>
      <c r="D62" s="653"/>
      <c r="E62" s="648"/>
      <c r="F62" s="643"/>
      <c r="G62" s="715"/>
      <c r="H62" s="716"/>
      <c r="I62" s="715"/>
      <c r="J62" s="716"/>
      <c r="K62" s="720"/>
      <c r="L62" s="722"/>
      <c r="M62" s="467"/>
      <c r="N62" s="467"/>
      <c r="O62" s="467"/>
      <c r="P62" s="467"/>
      <c r="Q62" s="467"/>
      <c r="R62" s="623"/>
      <c r="S62" s="623"/>
      <c r="T62" s="467"/>
      <c r="U62" s="623"/>
      <c r="V62" s="467"/>
      <c r="W62" s="623"/>
    </row>
    <row r="63" spans="1:23" ht="15" customHeight="1">
      <c r="A63" s="1076" t="s">
        <v>795</v>
      </c>
      <c r="B63" s="1076"/>
      <c r="C63" s="1076"/>
      <c r="D63" s="691"/>
      <c r="E63" s="678">
        <f>E18+E40</f>
        <v>76150</v>
      </c>
      <c r="F63" s="643">
        <v>5.909980634045074</v>
      </c>
      <c r="G63" s="644">
        <v>0</v>
      </c>
      <c r="H63" s="644">
        <v>0</v>
      </c>
      <c r="I63" s="644">
        <v>0</v>
      </c>
      <c r="J63" s="644">
        <v>0</v>
      </c>
      <c r="K63" s="677"/>
      <c r="L63" s="713"/>
      <c r="M63" s="682"/>
      <c r="N63" s="682"/>
      <c r="O63" s="682"/>
      <c r="P63" s="467"/>
      <c r="Q63" s="467"/>
      <c r="R63" s="684"/>
      <c r="S63" s="623"/>
      <c r="T63" s="624"/>
      <c r="U63" s="624"/>
      <c r="V63" s="624"/>
      <c r="W63" s="624"/>
    </row>
    <row r="64" spans="1:23" ht="6.75" customHeight="1">
      <c r="A64" s="426"/>
      <c r="B64" s="647"/>
      <c r="C64" s="655"/>
      <c r="D64" s="653"/>
      <c r="E64" s="401"/>
      <c r="F64" s="643"/>
      <c r="G64" s="715"/>
      <c r="H64" s="716"/>
      <c r="I64" s="715"/>
      <c r="J64" s="716"/>
      <c r="K64" s="720"/>
      <c r="L64" s="722"/>
      <c r="M64" s="467"/>
      <c r="N64" s="467"/>
      <c r="O64" s="467"/>
      <c r="P64" s="467"/>
      <c r="Q64" s="467"/>
      <c r="R64" s="623"/>
      <c r="S64" s="623"/>
      <c r="T64" s="467"/>
      <c r="U64" s="623"/>
      <c r="V64" s="467"/>
      <c r="W64" s="623"/>
    </row>
    <row r="65" spans="1:23" s="414" customFormat="1" ht="15" customHeight="1">
      <c r="A65" s="1076" t="s">
        <v>796</v>
      </c>
      <c r="B65" s="1076"/>
      <c r="C65" s="1076"/>
      <c r="D65" s="653"/>
      <c r="E65" s="642">
        <v>86827</v>
      </c>
      <c r="F65" s="677">
        <v>6.738619678427205</v>
      </c>
      <c r="G65" s="644">
        <v>0</v>
      </c>
      <c r="H65" s="644">
        <v>0</v>
      </c>
      <c r="I65" s="644">
        <v>0</v>
      </c>
      <c r="J65" s="644">
        <v>0</v>
      </c>
      <c r="K65" s="677"/>
      <c r="L65" s="713"/>
      <c r="M65" s="682"/>
      <c r="N65" s="682"/>
      <c r="O65" s="682"/>
      <c r="P65" s="467"/>
      <c r="Q65" s="467"/>
      <c r="R65" s="684"/>
      <c r="S65" s="623"/>
      <c r="T65" s="624"/>
      <c r="U65" s="624"/>
      <c r="V65" s="624"/>
      <c r="W65" s="624"/>
    </row>
    <row r="66" spans="1:23" ht="6.75" customHeight="1">
      <c r="A66" s="654"/>
      <c r="B66" s="654"/>
      <c r="C66" s="654"/>
      <c r="D66" s="656"/>
      <c r="E66" s="401"/>
      <c r="F66" s="643"/>
      <c r="G66" s="715"/>
      <c r="H66" s="716"/>
      <c r="I66" s="715"/>
      <c r="J66" s="716"/>
      <c r="K66" s="720"/>
      <c r="L66" s="722"/>
      <c r="M66" s="467"/>
      <c r="N66" s="467"/>
      <c r="O66" s="467"/>
      <c r="P66" s="467"/>
      <c r="Q66" s="467"/>
      <c r="R66" s="623"/>
      <c r="S66" s="623"/>
      <c r="T66" s="467"/>
      <c r="U66" s="623"/>
      <c r="V66" s="467"/>
      <c r="W66" s="623"/>
    </row>
    <row r="67" spans="1:23" ht="15" customHeight="1">
      <c r="A67" s="1078" t="s">
        <v>784</v>
      </c>
      <c r="B67" s="1078"/>
      <c r="C67" s="1078"/>
      <c r="D67" s="653"/>
      <c r="E67" s="642">
        <v>21098</v>
      </c>
      <c r="F67" s="677">
        <v>1.6374099989111355</v>
      </c>
      <c r="G67" s="644">
        <v>0</v>
      </c>
      <c r="H67" s="644">
        <v>0</v>
      </c>
      <c r="I67" s="644">
        <v>0</v>
      </c>
      <c r="J67" s="644">
        <v>0</v>
      </c>
      <c r="K67" s="677"/>
      <c r="L67" s="713"/>
      <c r="M67" s="682"/>
      <c r="N67" s="682"/>
      <c r="O67" s="633"/>
      <c r="P67" s="467"/>
      <c r="Q67" s="467"/>
      <c r="R67" s="684"/>
      <c r="S67" s="623"/>
      <c r="T67" s="624"/>
      <c r="U67" s="624"/>
      <c r="V67" s="624"/>
      <c r="W67" s="624"/>
    </row>
    <row r="68" spans="1:23" ht="6.75" customHeight="1">
      <c r="A68" s="426"/>
      <c r="B68" s="652"/>
      <c r="C68" s="652"/>
      <c r="D68" s="653"/>
      <c r="E68" s="401"/>
      <c r="F68" s="643"/>
      <c r="G68" s="715"/>
      <c r="H68" s="716"/>
      <c r="I68" s="715"/>
      <c r="J68" s="716"/>
      <c r="K68" s="720"/>
      <c r="L68" s="722"/>
      <c r="M68" s="467"/>
      <c r="N68" s="467"/>
      <c r="O68" s="682"/>
      <c r="P68" s="467"/>
      <c r="Q68" s="467"/>
      <c r="R68" s="623"/>
      <c r="S68" s="623"/>
      <c r="T68" s="467"/>
      <c r="U68" s="623"/>
      <c r="V68" s="467"/>
      <c r="W68" s="623"/>
    </row>
    <row r="69" spans="1:23" ht="15" customHeight="1">
      <c r="A69" s="723" t="s">
        <v>797</v>
      </c>
      <c r="B69" s="401"/>
      <c r="C69" s="654"/>
      <c r="D69" s="653"/>
      <c r="E69" s="401"/>
      <c r="F69" s="643"/>
      <c r="G69" s="715"/>
      <c r="H69" s="716"/>
      <c r="I69" s="715"/>
      <c r="J69" s="716"/>
      <c r="K69" s="720"/>
      <c r="L69" s="722"/>
      <c r="M69" s="467"/>
      <c r="N69" s="633"/>
      <c r="O69" s="467"/>
      <c r="P69" s="467"/>
      <c r="Q69" s="467"/>
      <c r="R69" s="623"/>
      <c r="S69" s="623"/>
      <c r="T69" s="467"/>
      <c r="U69" s="623"/>
      <c r="V69" s="467"/>
      <c r="W69" s="623"/>
    </row>
    <row r="70" spans="1:23" ht="15" customHeight="1">
      <c r="A70" s="1076" t="s">
        <v>798</v>
      </c>
      <c r="B70" s="1076"/>
      <c r="C70" s="1076"/>
      <c r="D70" s="656"/>
      <c r="E70" s="642">
        <v>27434</v>
      </c>
      <c r="F70" s="677">
        <v>2.129145222776002</v>
      </c>
      <c r="G70" s="644">
        <v>0</v>
      </c>
      <c r="H70" s="644">
        <v>0</v>
      </c>
      <c r="I70" s="644">
        <v>0</v>
      </c>
      <c r="J70" s="644">
        <v>0</v>
      </c>
      <c r="K70" s="677"/>
      <c r="L70" s="713"/>
      <c r="M70" s="682"/>
      <c r="N70" s="682"/>
      <c r="O70" s="682"/>
      <c r="P70" s="467"/>
      <c r="Q70" s="467"/>
      <c r="R70" s="684"/>
      <c r="S70" s="623"/>
      <c r="T70" s="624"/>
      <c r="U70" s="624"/>
      <c r="V70" s="624"/>
      <c r="W70" s="624"/>
    </row>
    <row r="71" spans="1:23" ht="6.75" customHeight="1">
      <c r="A71" s="426"/>
      <c r="B71" s="652"/>
      <c r="C71" s="652"/>
      <c r="D71" s="653"/>
      <c r="E71" s="401"/>
      <c r="F71" s="643"/>
      <c r="G71" s="715"/>
      <c r="H71" s="716"/>
      <c r="I71" s="715"/>
      <c r="J71" s="724"/>
      <c r="K71" s="720"/>
      <c r="L71" s="722"/>
      <c r="M71" s="467"/>
      <c r="N71" s="467"/>
      <c r="O71" s="467"/>
      <c r="P71" s="467"/>
      <c r="Q71" s="467"/>
      <c r="R71" s="623"/>
      <c r="S71" s="623"/>
      <c r="T71" s="467"/>
      <c r="U71" s="623"/>
      <c r="V71" s="467"/>
      <c r="W71" s="623"/>
    </row>
    <row r="72" spans="1:23" ht="15" customHeight="1">
      <c r="A72" s="1076" t="s">
        <v>799</v>
      </c>
      <c r="B72" s="1076"/>
      <c r="C72" s="1076"/>
      <c r="D72" s="676"/>
      <c r="E72" s="642">
        <v>3756</v>
      </c>
      <c r="F72" s="677">
        <v>0.29150213081383186</v>
      </c>
      <c r="G72" s="644">
        <v>0</v>
      </c>
      <c r="H72" s="644">
        <v>0</v>
      </c>
      <c r="I72" s="644">
        <v>0</v>
      </c>
      <c r="J72" s="644">
        <v>0</v>
      </c>
      <c r="K72" s="677"/>
      <c r="L72" s="713"/>
      <c r="M72" s="682"/>
      <c r="N72" s="682"/>
      <c r="O72" s="725"/>
      <c r="P72" s="467"/>
      <c r="Q72" s="467"/>
      <c r="R72" s="684"/>
      <c r="S72" s="623"/>
      <c r="T72" s="624"/>
      <c r="U72" s="624"/>
      <c r="V72" s="624"/>
      <c r="W72" s="624"/>
    </row>
    <row r="73" spans="1:23" ht="12.75" customHeight="1">
      <c r="A73" s="426"/>
      <c r="B73" s="652"/>
      <c r="C73" s="652"/>
      <c r="D73" s="653"/>
      <c r="E73" s="401"/>
      <c r="F73" s="643"/>
      <c r="G73" s="715"/>
      <c r="H73" s="716"/>
      <c r="I73" s="715"/>
      <c r="J73" s="716"/>
      <c r="K73" s="401"/>
      <c r="L73" s="722"/>
      <c r="M73" s="467"/>
      <c r="N73" s="467"/>
      <c r="O73" s="645"/>
      <c r="P73" s="467"/>
      <c r="Q73" s="467"/>
      <c r="R73" s="726"/>
      <c r="S73" s="623"/>
      <c r="T73" s="467"/>
      <c r="U73" s="623"/>
      <c r="V73" s="467"/>
      <c r="W73" s="623"/>
    </row>
    <row r="74" spans="1:23" ht="15" customHeight="1">
      <c r="A74" s="688"/>
      <c r="B74" s="688"/>
      <c r="C74" s="727" t="s">
        <v>19</v>
      </c>
      <c r="D74" s="699"/>
      <c r="E74" s="706">
        <f>E24+E51</f>
        <v>1569279</v>
      </c>
      <c r="F74" s="663">
        <v>121.7913131899359</v>
      </c>
      <c r="G74" s="644">
        <v>0</v>
      </c>
      <c r="H74" s="644">
        <v>0</v>
      </c>
      <c r="I74" s="644">
        <v>0</v>
      </c>
      <c r="J74" s="644">
        <v>0</v>
      </c>
      <c r="K74" s="705"/>
      <c r="L74" s="713"/>
      <c r="M74" s="658"/>
      <c r="N74" s="725"/>
      <c r="O74" s="725"/>
      <c r="P74" s="658"/>
      <c r="Q74" s="658"/>
      <c r="R74" s="728"/>
      <c r="S74" s="660"/>
      <c r="T74" s="624"/>
      <c r="U74" s="624"/>
      <c r="V74" s="624"/>
      <c r="W74" s="624"/>
    </row>
    <row r="75" spans="1:16" ht="12.75" customHeight="1">
      <c r="A75" s="710"/>
      <c r="B75" s="710"/>
      <c r="C75" s="710"/>
      <c r="D75" s="670"/>
      <c r="E75" s="670"/>
      <c r="F75" s="668"/>
      <c r="G75" s="729"/>
      <c r="H75" s="730"/>
      <c r="I75" s="670"/>
      <c r="J75" s="668"/>
      <c r="K75" s="645"/>
      <c r="L75" s="645"/>
      <c r="M75" s="645"/>
      <c r="N75" s="645"/>
      <c r="O75" s="645"/>
      <c r="P75" s="645"/>
    </row>
    <row r="76" spans="1:16" ht="12.75" customHeight="1">
      <c r="A76" s="710" t="s">
        <v>7</v>
      </c>
      <c r="B76" s="710"/>
      <c r="C76" s="710"/>
      <c r="D76" s="670"/>
      <c r="E76" s="670"/>
      <c r="F76" s="670"/>
      <c r="G76" s="670"/>
      <c r="H76" s="670"/>
      <c r="I76" s="670"/>
      <c r="J76" s="670"/>
      <c r="K76" s="645"/>
      <c r="L76" s="645"/>
      <c r="M76" s="645"/>
      <c r="N76" s="645"/>
      <c r="O76" s="645"/>
      <c r="P76" s="645"/>
    </row>
    <row r="77" spans="1:16" s="619" customFormat="1" ht="15" customHeight="1">
      <c r="A77" s="1084" t="s">
        <v>801</v>
      </c>
      <c r="B77" s="1085"/>
      <c r="C77" s="1085"/>
      <c r="D77" s="1085"/>
      <c r="E77" s="1085"/>
      <c r="F77" s="1085"/>
      <c r="G77" s="1085"/>
      <c r="H77" s="1085"/>
      <c r="I77" s="1085"/>
      <c r="J77" s="1085"/>
      <c r="K77" s="645"/>
      <c r="L77" s="645"/>
      <c r="M77" s="645"/>
      <c r="N77" s="645"/>
      <c r="O77" s="645"/>
      <c r="P77" s="645"/>
    </row>
    <row r="78" spans="1:16" s="619" customFormat="1" ht="15" customHeight="1">
      <c r="A78" s="1085"/>
      <c r="B78" s="1085"/>
      <c r="C78" s="1085"/>
      <c r="D78" s="1085"/>
      <c r="E78" s="1085"/>
      <c r="F78" s="1085"/>
      <c r="G78" s="1085"/>
      <c r="H78" s="1085"/>
      <c r="I78" s="1085"/>
      <c r="J78" s="1085"/>
      <c r="K78" s="645"/>
      <c r="L78" s="645"/>
      <c r="M78" s="645"/>
      <c r="N78" s="645"/>
      <c r="O78" s="645"/>
      <c r="P78" s="645"/>
    </row>
    <row r="79" spans="1:16" ht="15" customHeight="1">
      <c r="A79" s="1085"/>
      <c r="B79" s="1085"/>
      <c r="C79" s="1085"/>
      <c r="D79" s="1085"/>
      <c r="E79" s="1085"/>
      <c r="F79" s="1085"/>
      <c r="G79" s="1085"/>
      <c r="H79" s="1085"/>
      <c r="I79" s="1085"/>
      <c r="J79" s="1085"/>
      <c r="K79" s="645"/>
      <c r="L79" s="645"/>
      <c r="M79" s="645"/>
      <c r="N79" s="645"/>
      <c r="O79" s="645"/>
      <c r="P79" s="645"/>
    </row>
    <row r="80" spans="1:16" ht="15">
      <c r="A80" s="1085"/>
      <c r="B80" s="1085"/>
      <c r="C80" s="1085"/>
      <c r="D80" s="1085"/>
      <c r="E80" s="1085"/>
      <c r="F80" s="1085"/>
      <c r="G80" s="1085"/>
      <c r="H80" s="1085"/>
      <c r="I80" s="1085"/>
      <c r="J80" s="1085"/>
      <c r="K80" s="645"/>
      <c r="L80" s="645"/>
      <c r="M80" s="645"/>
      <c r="N80" s="645"/>
      <c r="O80" s="645"/>
      <c r="P80" s="645"/>
    </row>
    <row r="81" spans="1:16" ht="15">
      <c r="A81" s="645"/>
      <c r="B81" s="645"/>
      <c r="C81" s="645"/>
      <c r="D81" s="645"/>
      <c r="E81" s="645"/>
      <c r="F81" s="645"/>
      <c r="G81" s="645"/>
      <c r="H81" s="645"/>
      <c r="I81" s="645"/>
      <c r="J81" s="645"/>
      <c r="K81" s="645"/>
      <c r="L81" s="645"/>
      <c r="M81" s="645"/>
      <c r="N81" s="645"/>
      <c r="O81" s="645"/>
      <c r="P81" s="645"/>
    </row>
    <row r="82" spans="1:16" ht="15">
      <c r="A82" s="645"/>
      <c r="B82" s="645"/>
      <c r="C82" s="645"/>
      <c r="D82" s="645"/>
      <c r="E82" s="645"/>
      <c r="F82" s="645"/>
      <c r="G82" s="645"/>
      <c r="H82" s="645"/>
      <c r="I82" s="645"/>
      <c r="J82" s="645"/>
      <c r="K82" s="645"/>
      <c r="L82" s="645"/>
      <c r="M82" s="645"/>
      <c r="N82" s="645"/>
      <c r="O82" s="645"/>
      <c r="P82" s="645"/>
    </row>
    <row r="83" spans="1:16" ht="15.75">
      <c r="A83" s="645"/>
      <c r="B83" s="645"/>
      <c r="C83" s="645"/>
      <c r="D83" s="645"/>
      <c r="E83" s="661"/>
      <c r="F83" s="645"/>
      <c r="G83" s="645"/>
      <c r="H83" s="645"/>
      <c r="I83" s="645"/>
      <c r="J83" s="645"/>
      <c r="K83" s="645"/>
      <c r="L83" s="645"/>
      <c r="M83" s="645"/>
      <c r="N83" s="645"/>
      <c r="O83" s="645"/>
      <c r="P83" s="645"/>
    </row>
    <row r="84" spans="1:16" ht="15">
      <c r="A84" s="645"/>
      <c r="B84" s="645"/>
      <c r="C84" s="645"/>
      <c r="D84" s="645"/>
      <c r="E84" s="645"/>
      <c r="F84" s="645"/>
      <c r="G84" s="645"/>
      <c r="H84" s="645"/>
      <c r="I84" s="645"/>
      <c r="J84" s="645"/>
      <c r="K84" s="645"/>
      <c r="L84" s="645"/>
      <c r="M84" s="645"/>
      <c r="N84" s="645"/>
      <c r="O84" s="645"/>
      <c r="P84" s="645"/>
    </row>
  </sheetData>
  <sheetProtection/>
  <mergeCells count="42">
    <mergeCell ref="A65:C65"/>
    <mergeCell ref="A67:C67"/>
    <mergeCell ref="A70:C70"/>
    <mergeCell ref="A72:C72"/>
    <mergeCell ref="A77:J80"/>
    <mergeCell ref="A53:J53"/>
    <mergeCell ref="A55:C55"/>
    <mergeCell ref="A57:C57"/>
    <mergeCell ref="A59:C59"/>
    <mergeCell ref="A61:C61"/>
    <mergeCell ref="A63:C63"/>
    <mergeCell ref="B34:C34"/>
    <mergeCell ref="B40:C40"/>
    <mergeCell ref="B42:C42"/>
    <mergeCell ref="B44:C44"/>
    <mergeCell ref="B47:C47"/>
    <mergeCell ref="A49:C49"/>
    <mergeCell ref="B23:C23"/>
    <mergeCell ref="B24:C24"/>
    <mergeCell ref="A26:J26"/>
    <mergeCell ref="A28:C28"/>
    <mergeCell ref="B30:C30"/>
    <mergeCell ref="B32:C32"/>
    <mergeCell ref="A18:C18"/>
    <mergeCell ref="O18:P18"/>
    <mergeCell ref="B19:C19"/>
    <mergeCell ref="A20:C20"/>
    <mergeCell ref="A21:C21"/>
    <mergeCell ref="A22:C22"/>
    <mergeCell ref="A8:J8"/>
    <mergeCell ref="A10:C10"/>
    <mergeCell ref="A12:C12"/>
    <mergeCell ref="A14:C14"/>
    <mergeCell ref="B15:C15"/>
    <mergeCell ref="A16:C16"/>
    <mergeCell ref="A1:J1"/>
    <mergeCell ref="A2:J2"/>
    <mergeCell ref="A4:D6"/>
    <mergeCell ref="E4:F5"/>
    <mergeCell ref="G4:J4"/>
    <mergeCell ref="G5:H5"/>
    <mergeCell ref="I5:J5"/>
  </mergeCells>
  <printOptions/>
  <pageMargins left="0.7874015748031497" right="0.7874015748031497" top="0.984251968503937" bottom="0.7480314960629921" header="0.5118110236220472" footer="0.5118110236220472"/>
  <pageSetup horizontalDpi="600" verticalDpi="600" orientation="portrait" paperSize="9" scale="67" r:id="rId2"/>
  <headerFooter alignWithMargins="0">
    <oddHeader>&amp;L&amp;"Arial,Kursiv"&amp;12 &amp;U4 Einsammlung und Rücknahme von Verpackungen und
&amp;U &amp;U Abfallaufkommen aus Haushalten und Kleingewerbe&amp;R&amp;"Arial,Kursiv"&amp;12&amp;UAbfallwirtschaft in Bayern 2016</oddHeader>
    <oddFooter xml:space="preserve">&amp;C&amp;"Arial,Standard"&amp;14 66 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S185"/>
  <sheetViews>
    <sheetView workbookViewId="0" topLeftCell="A1">
      <selection activeCell="A76" sqref="A76"/>
    </sheetView>
  </sheetViews>
  <sheetFormatPr defaultColWidth="11.421875" defaultRowHeight="12.75"/>
  <cols>
    <col min="1" max="1" width="4.140625" style="398" customWidth="1"/>
    <col min="2" max="2" width="3.8515625" style="398" customWidth="1"/>
    <col min="3" max="3" width="2.8515625" style="398" customWidth="1"/>
    <col min="4" max="4" width="55.140625" style="398" customWidth="1"/>
    <col min="5" max="5" width="0.5625" style="398" customWidth="1"/>
    <col min="6" max="10" width="13.57421875" style="398" customWidth="1"/>
    <col min="11" max="11" width="10.28125" style="398" hidden="1" customWidth="1"/>
    <col min="12" max="12" width="0" style="734" hidden="1" customWidth="1"/>
    <col min="13" max="13" width="11.421875" style="734" customWidth="1"/>
    <col min="14" max="14" width="9.57421875" style="398" customWidth="1"/>
    <col min="15" max="15" width="14.8515625" style="398" customWidth="1"/>
    <col min="16" max="16" width="11.28125" style="734" bestFit="1" customWidth="1"/>
    <col min="17" max="17" width="21.140625" style="398" customWidth="1"/>
    <col min="18" max="18" width="11.421875" style="398" customWidth="1"/>
    <col min="19" max="19" width="10.140625" style="398" bestFit="1" customWidth="1"/>
    <col min="20" max="20" width="9.00390625" style="398" bestFit="1" customWidth="1"/>
    <col min="21" max="21" width="9.00390625" style="398" customWidth="1"/>
    <col min="22" max="22" width="8.140625" style="398" bestFit="1" customWidth="1"/>
    <col min="23" max="23" width="9.140625" style="398" bestFit="1" customWidth="1"/>
    <col min="24" max="25" width="11.421875" style="398" customWidth="1"/>
    <col min="26" max="26" width="8.140625" style="398" bestFit="1" customWidth="1"/>
    <col min="27" max="27" width="8.28125" style="398" bestFit="1" customWidth="1"/>
    <col min="28" max="16384" width="11.421875" style="398" customWidth="1"/>
  </cols>
  <sheetData>
    <row r="1" spans="1:30" s="658" customFormat="1" ht="12.75">
      <c r="A1" s="1086" t="s">
        <v>802</v>
      </c>
      <c r="B1" s="1086"/>
      <c r="C1" s="1086"/>
      <c r="D1" s="1086"/>
      <c r="E1" s="1086"/>
      <c r="F1" s="1086"/>
      <c r="G1" s="1086"/>
      <c r="H1" s="1086"/>
      <c r="I1" s="1086"/>
      <c r="J1" s="1086"/>
      <c r="K1" s="731"/>
      <c r="L1" s="732"/>
      <c r="M1" s="732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733"/>
      <c r="Y1" s="733"/>
      <c r="Z1" s="734"/>
      <c r="AA1" s="734"/>
      <c r="AB1" s="398"/>
      <c r="AC1" s="398"/>
      <c r="AD1" s="734"/>
    </row>
    <row r="2" spans="1:30" ht="12.75" customHeight="1">
      <c r="A2" s="1088" t="s">
        <v>803</v>
      </c>
      <c r="B2" s="1088"/>
      <c r="C2" s="1088"/>
      <c r="D2" s="1088"/>
      <c r="E2" s="1088"/>
      <c r="F2" s="1088"/>
      <c r="G2" s="1088"/>
      <c r="H2" s="1088"/>
      <c r="I2" s="1088"/>
      <c r="J2" s="1088"/>
      <c r="K2" s="735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4"/>
      <c r="AA2" s="734"/>
      <c r="AD2" s="734"/>
    </row>
    <row r="3" spans="1:30" ht="13.5" customHeight="1">
      <c r="A3" s="1089" t="s">
        <v>804</v>
      </c>
      <c r="B3" s="1090"/>
      <c r="C3" s="1090"/>
      <c r="D3" s="1090"/>
      <c r="E3" s="1091"/>
      <c r="F3" s="1096" t="s">
        <v>805</v>
      </c>
      <c r="G3" s="1097"/>
      <c r="H3" s="1097"/>
      <c r="I3" s="1097"/>
      <c r="J3" s="1097"/>
      <c r="K3" s="737"/>
      <c r="N3" s="1098"/>
      <c r="O3" s="1098"/>
      <c r="P3" s="1098"/>
      <c r="Q3" s="1098"/>
      <c r="R3" s="1098"/>
      <c r="S3" s="1098"/>
      <c r="T3" s="1098"/>
      <c r="U3" s="1098"/>
      <c r="V3" s="1098"/>
      <c r="W3" s="1098"/>
      <c r="X3" s="738"/>
      <c r="Y3" s="738"/>
      <c r="Z3" s="739"/>
      <c r="AA3" s="739"/>
      <c r="AB3" s="740"/>
      <c r="AC3" s="740"/>
      <c r="AD3" s="739"/>
    </row>
    <row r="4" spans="1:30" ht="13.5" customHeight="1">
      <c r="A4" s="1092"/>
      <c r="B4" s="1092"/>
      <c r="C4" s="1092"/>
      <c r="D4" s="1092"/>
      <c r="E4" s="1093"/>
      <c r="F4" s="1099">
        <v>2015</v>
      </c>
      <c r="G4" s="1100"/>
      <c r="H4" s="1099">
        <v>2016</v>
      </c>
      <c r="I4" s="1100"/>
      <c r="J4" s="1101" t="s">
        <v>806</v>
      </c>
      <c r="K4" s="741"/>
      <c r="L4" s="398"/>
      <c r="M4" s="398"/>
      <c r="N4" s="1104"/>
      <c r="O4" s="1105"/>
      <c r="P4" s="1105"/>
      <c r="Q4" s="1105"/>
      <c r="R4" s="1105"/>
      <c r="S4" s="1105"/>
      <c r="T4" s="1105"/>
      <c r="U4" s="1105"/>
      <c r="V4" s="1105"/>
      <c r="W4" s="1105"/>
      <c r="X4" s="738"/>
      <c r="Y4" s="738"/>
      <c r="Z4" s="739"/>
      <c r="AA4" s="739"/>
      <c r="AB4" s="740"/>
      <c r="AC4" s="740"/>
      <c r="AD4" s="739"/>
    </row>
    <row r="5" spans="1:30" ht="13.5" customHeight="1">
      <c r="A5" s="1092"/>
      <c r="B5" s="1092"/>
      <c r="C5" s="1092"/>
      <c r="D5" s="1092"/>
      <c r="E5" s="1093"/>
      <c r="F5" s="1106" t="s">
        <v>726</v>
      </c>
      <c r="G5" s="1108" t="s">
        <v>807</v>
      </c>
      <c r="H5" s="1106" t="s">
        <v>726</v>
      </c>
      <c r="I5" s="1108" t="s">
        <v>807</v>
      </c>
      <c r="J5" s="1102"/>
      <c r="K5" s="737"/>
      <c r="L5" s="398"/>
      <c r="M5" s="398"/>
      <c r="N5" s="743"/>
      <c r="O5" s="743"/>
      <c r="P5" s="743"/>
      <c r="Q5" s="743"/>
      <c r="R5" s="743"/>
      <c r="S5" s="743"/>
      <c r="T5" s="743"/>
      <c r="U5" s="743"/>
      <c r="V5" s="743"/>
      <c r="W5" s="743"/>
      <c r="X5" s="743"/>
      <c r="Y5" s="743"/>
      <c r="Z5" s="744"/>
      <c r="AA5" s="744"/>
      <c r="AB5" s="743"/>
      <c r="AC5" s="743"/>
      <c r="AD5" s="744"/>
    </row>
    <row r="6" spans="1:30" s="733" customFormat="1" ht="13.5" customHeight="1">
      <c r="A6" s="1092"/>
      <c r="B6" s="1092"/>
      <c r="C6" s="1092"/>
      <c r="D6" s="1092"/>
      <c r="E6" s="1093"/>
      <c r="F6" s="1107"/>
      <c r="G6" s="1109"/>
      <c r="H6" s="1107"/>
      <c r="I6" s="1109"/>
      <c r="J6" s="1103"/>
      <c r="K6" s="737"/>
      <c r="L6" s="398"/>
      <c r="M6" s="398"/>
      <c r="N6" s="742"/>
      <c r="O6" s="742"/>
      <c r="P6" s="742"/>
      <c r="Q6" s="742"/>
      <c r="R6" s="742"/>
      <c r="S6" s="1105"/>
      <c r="T6" s="1105"/>
      <c r="U6" s="1105"/>
      <c r="V6" s="1105"/>
      <c r="W6" s="1105"/>
      <c r="X6" s="742"/>
      <c r="Y6" s="742"/>
      <c r="Z6" s="744"/>
      <c r="AA6" s="744"/>
      <c r="AB6" s="743"/>
      <c r="AC6" s="743"/>
      <c r="AD6" s="744"/>
    </row>
    <row r="7" spans="1:30" s="733" customFormat="1" ht="13.5" customHeight="1">
      <c r="A7" s="1094"/>
      <c r="B7" s="1094"/>
      <c r="C7" s="1094"/>
      <c r="D7" s="1094"/>
      <c r="E7" s="1095"/>
      <c r="F7" s="746" t="s">
        <v>808</v>
      </c>
      <c r="G7" s="746" t="s">
        <v>809</v>
      </c>
      <c r="H7" s="746" t="s">
        <v>808</v>
      </c>
      <c r="I7" s="746" t="s">
        <v>809</v>
      </c>
      <c r="J7" s="745" t="s">
        <v>713</v>
      </c>
      <c r="K7" s="737"/>
      <c r="L7" s="398"/>
      <c r="M7" s="398"/>
      <c r="N7" s="742"/>
      <c r="O7" s="742"/>
      <c r="P7" s="742"/>
      <c r="Q7" s="742"/>
      <c r="R7" s="742"/>
      <c r="S7" s="747"/>
      <c r="T7" s="748"/>
      <c r="U7" s="1110"/>
      <c r="V7" s="1110"/>
      <c r="W7" s="1111"/>
      <c r="X7" s="749"/>
      <c r="Y7" s="749"/>
      <c r="Z7" s="744"/>
      <c r="AA7" s="744"/>
      <c r="AB7" s="743"/>
      <c r="AC7" s="743"/>
      <c r="AD7" s="744"/>
    </row>
    <row r="8" spans="1:30" s="733" customFormat="1" ht="8.25" customHeight="1">
      <c r="A8" s="636"/>
      <c r="B8" s="636"/>
      <c r="C8" s="636"/>
      <c r="D8" s="636"/>
      <c r="E8" s="750"/>
      <c r="F8" s="751"/>
      <c r="G8" s="751"/>
      <c r="H8" s="751"/>
      <c r="I8" s="751"/>
      <c r="J8" s="751"/>
      <c r="K8" s="742"/>
      <c r="L8" s="398"/>
      <c r="M8" s="398"/>
      <c r="N8" s="742"/>
      <c r="O8" s="742"/>
      <c r="P8" s="742"/>
      <c r="Q8" s="742"/>
      <c r="R8" s="742"/>
      <c r="S8" s="1112"/>
      <c r="T8" s="1113"/>
      <c r="U8" s="1112"/>
      <c r="V8" s="1113"/>
      <c r="W8" s="1105"/>
      <c r="X8" s="742"/>
      <c r="Y8" s="742"/>
      <c r="Z8" s="1114"/>
      <c r="AA8" s="1115"/>
      <c r="AB8" s="1115"/>
      <c r="AC8" s="1115"/>
      <c r="AD8" s="1115"/>
    </row>
    <row r="9" spans="1:30" s="762" customFormat="1" ht="12.75">
      <c r="A9" s="752" t="s">
        <v>810</v>
      </c>
      <c r="B9" s="753"/>
      <c r="C9" s="753"/>
      <c r="D9" s="753"/>
      <c r="E9" s="754"/>
      <c r="F9" s="755">
        <v>2274193</v>
      </c>
      <c r="G9" s="756">
        <v>500.2114830803638</v>
      </c>
      <c r="H9" s="755">
        <v>2378787</v>
      </c>
      <c r="I9" s="757">
        <v>516.1320348814124</v>
      </c>
      <c r="J9" s="758">
        <v>3.1827641586730238</v>
      </c>
      <c r="K9" s="759" t="e">
        <f>(#REF!-#REF!)/#REF!*100</f>
        <v>#REF!</v>
      </c>
      <c r="L9" s="759" t="e">
        <f>(#REF!-#REF!)/#REF!*100</f>
        <v>#REF!</v>
      </c>
      <c r="M9" s="760"/>
      <c r="N9" s="742"/>
      <c r="O9" s="742"/>
      <c r="P9" s="742"/>
      <c r="Q9" s="742"/>
      <c r="R9" s="742"/>
      <c r="S9" s="1112"/>
      <c r="T9" s="1105"/>
      <c r="U9" s="1112"/>
      <c r="V9" s="1105"/>
      <c r="W9" s="1105"/>
      <c r="X9" s="742"/>
      <c r="Y9" s="742"/>
      <c r="Z9" s="742"/>
      <c r="AA9" s="742"/>
      <c r="AB9" s="1116"/>
      <c r="AC9" s="1116"/>
      <c r="AD9" s="1116"/>
    </row>
    <row r="10" spans="1:30" ht="13.5" customHeight="1">
      <c r="A10" s="619" t="s">
        <v>811</v>
      </c>
      <c r="B10" s="1117" t="s">
        <v>812</v>
      </c>
      <c r="C10" s="1117"/>
      <c r="D10" s="1117"/>
      <c r="E10" s="763" t="s">
        <v>420</v>
      </c>
      <c r="F10" s="764">
        <v>1469947</v>
      </c>
      <c r="G10" s="765">
        <v>323.3166089771323</v>
      </c>
      <c r="H10" s="764">
        <v>1556704</v>
      </c>
      <c r="I10" s="766">
        <v>337.7623987469388</v>
      </c>
      <c r="J10" s="767">
        <v>4.468001138422238</v>
      </c>
      <c r="K10" s="759" t="e">
        <f>(#REF!-#REF!)/#REF!*100</f>
        <v>#REF!</v>
      </c>
      <c r="L10" s="759" t="e">
        <f>(#REF!-#REF!)/#REF!*100</f>
        <v>#REF!</v>
      </c>
      <c r="M10" s="760"/>
      <c r="N10" s="742"/>
      <c r="O10" s="742"/>
      <c r="P10" s="742"/>
      <c r="Q10" s="742"/>
      <c r="R10" s="742"/>
      <c r="S10" s="742"/>
      <c r="T10" s="742"/>
      <c r="U10" s="742"/>
      <c r="V10" s="742"/>
      <c r="W10" s="742"/>
      <c r="X10" s="742"/>
      <c r="Y10" s="768"/>
      <c r="Z10" s="769"/>
      <c r="AA10" s="769"/>
      <c r="AB10" s="770"/>
      <c r="AC10" s="770"/>
      <c r="AD10" s="770"/>
    </row>
    <row r="11" spans="1:30" ht="12.75">
      <c r="A11" s="467"/>
      <c r="B11" s="619" t="s">
        <v>813</v>
      </c>
      <c r="C11" s="771" t="s">
        <v>814</v>
      </c>
      <c r="D11" s="772"/>
      <c r="E11" s="763"/>
      <c r="F11" s="764">
        <v>104774</v>
      </c>
      <c r="G11" s="765">
        <v>23.045167199205185</v>
      </c>
      <c r="H11" s="764">
        <v>103337</v>
      </c>
      <c r="I11" s="766">
        <v>22.42131644764349</v>
      </c>
      <c r="J11" s="767">
        <v>-2.707078435010061</v>
      </c>
      <c r="K11" s="759" t="e">
        <f>(#REF!-#REF!)/#REF!*100</f>
        <v>#REF!</v>
      </c>
      <c r="L11" s="759" t="e">
        <f>(#REF!-#REF!)/#REF!*100</f>
        <v>#REF!</v>
      </c>
      <c r="M11" s="760"/>
      <c r="N11" s="742"/>
      <c r="O11" s="742"/>
      <c r="P11" s="742"/>
      <c r="Q11" s="742"/>
      <c r="R11" s="773"/>
      <c r="S11" s="742"/>
      <c r="T11" s="742"/>
      <c r="U11" s="742"/>
      <c r="V11" s="742"/>
      <c r="W11" s="742"/>
      <c r="X11" s="742"/>
      <c r="Y11" s="768"/>
      <c r="Z11" s="742"/>
      <c r="AA11" s="742"/>
      <c r="AB11" s="1116"/>
      <c r="AC11" s="1116"/>
      <c r="AD11" s="1116"/>
    </row>
    <row r="12" spans="1:30" ht="12.75">
      <c r="A12" s="467"/>
      <c r="B12" s="619"/>
      <c r="C12" s="771" t="s">
        <v>815</v>
      </c>
      <c r="D12" s="772"/>
      <c r="E12" s="763"/>
      <c r="F12" s="764">
        <v>355176</v>
      </c>
      <c r="G12" s="765">
        <v>78.12138798886079</v>
      </c>
      <c r="H12" s="764">
        <v>352063</v>
      </c>
      <c r="I12" s="766">
        <v>76.38808880175262</v>
      </c>
      <c r="J12" s="767">
        <v>-2.2187255394839127</v>
      </c>
      <c r="K12" s="759" t="e">
        <f>(#REF!-#REF!)/#REF!*100</f>
        <v>#REF!</v>
      </c>
      <c r="L12" s="759" t="e">
        <f>(#REF!-#REF!)/#REF!*100</f>
        <v>#REF!</v>
      </c>
      <c r="M12" s="398"/>
      <c r="N12" s="1118"/>
      <c r="O12" s="1118"/>
      <c r="P12" s="1118"/>
      <c r="Q12" s="1118"/>
      <c r="R12" s="774"/>
      <c r="S12" s="775"/>
      <c r="T12" s="776"/>
      <c r="U12" s="777"/>
      <c r="V12" s="778"/>
      <c r="W12" s="779"/>
      <c r="X12" s="780"/>
      <c r="Y12" s="781"/>
      <c r="Z12" s="782"/>
      <c r="AA12" s="783"/>
      <c r="AB12" s="784"/>
      <c r="AC12" s="761"/>
      <c r="AD12" s="761"/>
    </row>
    <row r="13" spans="1:30" ht="12.75">
      <c r="A13" s="467"/>
      <c r="B13" s="619"/>
      <c r="C13" s="771" t="s">
        <v>816</v>
      </c>
      <c r="D13" s="772"/>
      <c r="E13" s="763"/>
      <c r="F13" s="764">
        <v>33154</v>
      </c>
      <c r="G13" s="765">
        <v>7.292262138721903</v>
      </c>
      <c r="H13" s="764">
        <v>35492</v>
      </c>
      <c r="I13" s="766">
        <v>7.700798004197556</v>
      </c>
      <c r="J13" s="767">
        <v>5.602320071659619</v>
      </c>
      <c r="K13" s="759" t="e">
        <f>(#REF!-#REF!)/#REF!*100</f>
        <v>#REF!</v>
      </c>
      <c r="L13" s="759" t="e">
        <f>(#REF!-#REF!)/#REF!*100</f>
        <v>#REF!</v>
      </c>
      <c r="M13" s="398"/>
      <c r="N13" s="785"/>
      <c r="O13" s="1119"/>
      <c r="P13" s="1119"/>
      <c r="Q13" s="1119"/>
      <c r="R13" s="786"/>
      <c r="S13" s="787"/>
      <c r="T13" s="788"/>
      <c r="U13" s="743"/>
      <c r="V13" s="778"/>
      <c r="W13" s="779"/>
      <c r="X13" s="789"/>
      <c r="Y13" s="743"/>
      <c r="Z13" s="744"/>
      <c r="AA13" s="790"/>
      <c r="AB13" s="791"/>
      <c r="AC13" s="792"/>
      <c r="AD13" s="792"/>
    </row>
    <row r="14" spans="1:30" ht="12.75">
      <c r="A14" s="467"/>
      <c r="B14" s="619"/>
      <c r="C14" s="771" t="s">
        <v>817</v>
      </c>
      <c r="D14" s="772"/>
      <c r="E14" s="763"/>
      <c r="F14" s="764">
        <v>505104</v>
      </c>
      <c r="G14" s="765">
        <v>111.09823174630476</v>
      </c>
      <c r="H14" s="764">
        <v>550076</v>
      </c>
      <c r="I14" s="766">
        <v>119.35152042592625</v>
      </c>
      <c r="J14" s="767">
        <v>7.428820918111498</v>
      </c>
      <c r="K14" s="759" t="e">
        <f>(#REF!-#REF!)/#REF!*100</f>
        <v>#REF!</v>
      </c>
      <c r="L14" s="759" t="e">
        <f>(#REF!-#REF!)/#REF!*100</f>
        <v>#REF!</v>
      </c>
      <c r="M14" s="398"/>
      <c r="N14" s="743"/>
      <c r="O14" s="785"/>
      <c r="P14" s="1119"/>
      <c r="Q14" s="1119"/>
      <c r="R14" s="786"/>
      <c r="S14" s="743"/>
      <c r="T14" s="793"/>
      <c r="U14" s="743"/>
      <c r="V14" s="778"/>
      <c r="W14" s="779"/>
      <c r="X14" s="794"/>
      <c r="Y14" s="743"/>
      <c r="Z14" s="744"/>
      <c r="AA14" s="790"/>
      <c r="AB14" s="795"/>
      <c r="AC14" s="796"/>
      <c r="AD14" s="797"/>
    </row>
    <row r="15" spans="1:30" ht="12.75">
      <c r="A15" s="467"/>
      <c r="B15" s="771" t="s">
        <v>818</v>
      </c>
      <c r="C15" s="771"/>
      <c r="D15" s="771"/>
      <c r="E15" s="763"/>
      <c r="F15" s="764">
        <v>804246</v>
      </c>
      <c r="G15" s="765">
        <v>176.89487410323144</v>
      </c>
      <c r="H15" s="764">
        <v>822083</v>
      </c>
      <c r="I15" s="766">
        <v>178.36963613447367</v>
      </c>
      <c r="J15" s="767">
        <v>0.8336940449623143</v>
      </c>
      <c r="K15" s="759" t="e">
        <f>(#REF!-#REF!)/#REF!*100</f>
        <v>#REF!</v>
      </c>
      <c r="L15" s="759" t="e">
        <f>(#REF!-#REF!)/#REF!*100</f>
        <v>#REF!</v>
      </c>
      <c r="M15" s="398"/>
      <c r="N15" s="743"/>
      <c r="O15" s="743"/>
      <c r="P15" s="1120"/>
      <c r="Q15" s="1120"/>
      <c r="R15" s="786"/>
      <c r="S15" s="743"/>
      <c r="T15" s="793"/>
      <c r="U15" s="743"/>
      <c r="V15" s="778"/>
      <c r="W15" s="779"/>
      <c r="X15" s="794"/>
      <c r="Y15" s="743"/>
      <c r="Z15" s="744"/>
      <c r="AA15" s="790"/>
      <c r="AB15" s="795"/>
      <c r="AC15" s="798"/>
      <c r="AD15" s="797"/>
    </row>
    <row r="16" spans="1:30" ht="6.75" customHeight="1">
      <c r="A16" s="467"/>
      <c r="B16" s="467"/>
      <c r="C16" s="799"/>
      <c r="D16" s="800"/>
      <c r="E16" s="750"/>
      <c r="F16" s="764"/>
      <c r="G16" s="801"/>
      <c r="H16" s="764"/>
      <c r="I16" s="764"/>
      <c r="J16" s="802"/>
      <c r="K16" s="759" t="e">
        <f>(#REF!-#REF!)/#REF!*100</f>
        <v>#REF!</v>
      </c>
      <c r="L16" s="759" t="e">
        <f>(#REF!-#REF!)/#REF!*100</f>
        <v>#REF!</v>
      </c>
      <c r="M16" s="398"/>
      <c r="N16" s="743"/>
      <c r="O16" s="743"/>
      <c r="P16" s="1120"/>
      <c r="Q16" s="1120"/>
      <c r="R16" s="786"/>
      <c r="S16" s="743"/>
      <c r="T16" s="793"/>
      <c r="U16" s="743"/>
      <c r="V16" s="778"/>
      <c r="W16" s="779"/>
      <c r="X16" s="794"/>
      <c r="Y16" s="743"/>
      <c r="Z16" s="744"/>
      <c r="AA16" s="790"/>
      <c r="AB16" s="795"/>
      <c r="AC16" s="803"/>
      <c r="AD16" s="797"/>
    </row>
    <row r="17" spans="1:30" s="762" customFormat="1" ht="12.75">
      <c r="A17" s="752" t="s">
        <v>819</v>
      </c>
      <c r="B17" s="753"/>
      <c r="C17" s="753"/>
      <c r="D17" s="753"/>
      <c r="E17" s="754"/>
      <c r="F17" s="755">
        <v>627542</v>
      </c>
      <c r="G17" s="756">
        <v>521.6523176853653</v>
      </c>
      <c r="H17" s="755">
        <v>689169</v>
      </c>
      <c r="I17" s="757">
        <v>566.938247677275</v>
      </c>
      <c r="J17" s="758">
        <v>8.68124773083511</v>
      </c>
      <c r="K17" s="759" t="e">
        <f>(#REF!-#REF!)/#REF!*100</f>
        <v>#REF!</v>
      </c>
      <c r="L17" s="759" t="e">
        <f>(#REF!-#REF!)/#REF!*100</f>
        <v>#REF!</v>
      </c>
      <c r="M17" s="398"/>
      <c r="N17" s="743"/>
      <c r="O17" s="743"/>
      <c r="P17" s="1120"/>
      <c r="Q17" s="1120"/>
      <c r="R17" s="786"/>
      <c r="S17" s="743"/>
      <c r="T17" s="793"/>
      <c r="U17" s="743"/>
      <c r="V17" s="778"/>
      <c r="W17" s="779"/>
      <c r="X17" s="804"/>
      <c r="Y17" s="743"/>
      <c r="Z17" s="744"/>
      <c r="AA17" s="790"/>
      <c r="AB17" s="795"/>
      <c r="AC17" s="803"/>
      <c r="AD17" s="797"/>
    </row>
    <row r="18" spans="1:30" ht="13.5" customHeight="1">
      <c r="A18" s="619" t="s">
        <v>811</v>
      </c>
      <c r="B18" s="1121" t="s">
        <v>812</v>
      </c>
      <c r="C18" s="1121"/>
      <c r="D18" s="1121"/>
      <c r="E18" s="763" t="s">
        <v>420</v>
      </c>
      <c r="F18" s="764">
        <v>419895</v>
      </c>
      <c r="G18" s="765">
        <v>349.0430918320949</v>
      </c>
      <c r="H18" s="764">
        <v>471139</v>
      </c>
      <c r="I18" s="766">
        <v>387.577965741964</v>
      </c>
      <c r="J18" s="767">
        <v>11.040147996513298</v>
      </c>
      <c r="K18" s="759" t="e">
        <f>(#REF!-#REF!)/#REF!*100</f>
        <v>#REF!</v>
      </c>
      <c r="L18" s="759" t="e">
        <f>(#REF!-#REF!)/#REF!*100</f>
        <v>#REF!</v>
      </c>
      <c r="M18" s="398"/>
      <c r="N18" s="743"/>
      <c r="O18" s="1120"/>
      <c r="P18" s="1120"/>
      <c r="Q18" s="1120"/>
      <c r="R18" s="786"/>
      <c r="S18" s="787"/>
      <c r="T18" s="788"/>
      <c r="U18" s="743"/>
      <c r="V18" s="778"/>
      <c r="W18" s="779"/>
      <c r="X18" s="794"/>
      <c r="Y18" s="743"/>
      <c r="Z18" s="744"/>
      <c r="AA18" s="790"/>
      <c r="AB18" s="795"/>
      <c r="AC18" s="803"/>
      <c r="AD18" s="744"/>
    </row>
    <row r="19" spans="1:30" ht="12.75">
      <c r="A19" s="467"/>
      <c r="B19" s="619" t="s">
        <v>813</v>
      </c>
      <c r="C19" s="771" t="s">
        <v>814</v>
      </c>
      <c r="D19" s="772"/>
      <c r="E19" s="763"/>
      <c r="F19" s="764">
        <v>27191</v>
      </c>
      <c r="G19" s="765">
        <v>22.602866692879154</v>
      </c>
      <c r="H19" s="764">
        <v>27152</v>
      </c>
      <c r="I19" s="766">
        <v>22.336331583303032</v>
      </c>
      <c r="J19" s="767">
        <v>-1.1792093153391505</v>
      </c>
      <c r="K19" s="759" t="e">
        <f>(#REF!-#REF!)/#REF!*100</f>
        <v>#REF!</v>
      </c>
      <c r="L19" s="759" t="e">
        <f>(#REF!-#REF!)/#REF!*100</f>
        <v>#REF!</v>
      </c>
      <c r="M19" s="398"/>
      <c r="N19" s="743"/>
      <c r="O19" s="743"/>
      <c r="P19" s="805"/>
      <c r="Q19" s="805"/>
      <c r="R19" s="773"/>
      <c r="S19" s="743"/>
      <c r="T19" s="793"/>
      <c r="U19" s="743"/>
      <c r="V19" s="773"/>
      <c r="W19" s="806"/>
      <c r="X19" s="804"/>
      <c r="Y19" s="807"/>
      <c r="Z19" s="808"/>
      <c r="AA19" s="807"/>
      <c r="AB19" s="809"/>
      <c r="AC19" s="803"/>
      <c r="AD19" s="744"/>
    </row>
    <row r="20" spans="1:30" ht="12.75">
      <c r="A20" s="467"/>
      <c r="B20" s="619"/>
      <c r="C20" s="771" t="s">
        <v>815</v>
      </c>
      <c r="D20" s="772"/>
      <c r="E20" s="763"/>
      <c r="F20" s="764">
        <v>98225</v>
      </c>
      <c r="G20" s="765">
        <v>81.65078816182027</v>
      </c>
      <c r="H20" s="764">
        <v>101406</v>
      </c>
      <c r="I20" s="766">
        <v>83.4206703202868</v>
      </c>
      <c r="J20" s="767">
        <v>2.1676240956289092</v>
      </c>
      <c r="K20" s="759" t="e">
        <f>(#REF!-#REF!)/#REF!*100</f>
        <v>#REF!</v>
      </c>
      <c r="L20" s="759" t="e">
        <f>(#REF!-#REF!)/#REF!*100</f>
        <v>#REF!</v>
      </c>
      <c r="M20" s="398"/>
      <c r="N20" s="1118"/>
      <c r="O20" s="1118"/>
      <c r="P20" s="1118"/>
      <c r="Q20" s="1118"/>
      <c r="R20" s="774"/>
      <c r="S20" s="777"/>
      <c r="T20" s="810"/>
      <c r="U20" s="777"/>
      <c r="V20" s="778"/>
      <c r="W20" s="779"/>
      <c r="X20" s="780"/>
      <c r="Y20" s="808"/>
      <c r="Z20" s="811"/>
      <c r="AA20" s="783"/>
      <c r="AB20" s="809"/>
      <c r="AC20" s="803"/>
      <c r="AD20" s="812"/>
    </row>
    <row r="21" spans="1:30" ht="12.75">
      <c r="A21" s="467"/>
      <c r="B21" s="619"/>
      <c r="C21" s="771" t="s">
        <v>816</v>
      </c>
      <c r="D21" s="772"/>
      <c r="E21" s="763"/>
      <c r="F21" s="764">
        <v>10743</v>
      </c>
      <c r="G21" s="765">
        <v>8.930256220131689</v>
      </c>
      <c r="H21" s="764">
        <v>11928</v>
      </c>
      <c r="I21" s="766">
        <v>9.812454446288987</v>
      </c>
      <c r="J21" s="767">
        <v>9.878756044743014</v>
      </c>
      <c r="K21" s="759" t="e">
        <f>(#REF!-#REF!)/#REF!*100</f>
        <v>#REF!</v>
      </c>
      <c r="L21" s="759" t="e">
        <f>(#REF!-#REF!)/#REF!*100</f>
        <v>#REF!</v>
      </c>
      <c r="M21" s="398"/>
      <c r="N21" s="785"/>
      <c r="O21" s="1119"/>
      <c r="P21" s="1119"/>
      <c r="Q21" s="1119"/>
      <c r="R21" s="786"/>
      <c r="S21" s="743"/>
      <c r="T21" s="793"/>
      <c r="U21" s="743"/>
      <c r="V21" s="778"/>
      <c r="W21" s="779"/>
      <c r="X21" s="804"/>
      <c r="Y21" s="813"/>
      <c r="Z21" s="814"/>
      <c r="AA21" s="815"/>
      <c r="AB21" s="809"/>
      <c r="AC21" s="803"/>
      <c r="AD21" s="816"/>
    </row>
    <row r="22" spans="1:30" ht="12.75">
      <c r="A22" s="467"/>
      <c r="B22" s="619"/>
      <c r="C22" s="771" t="s">
        <v>817</v>
      </c>
      <c r="D22" s="772"/>
      <c r="E22" s="763"/>
      <c r="F22" s="764">
        <v>206827</v>
      </c>
      <c r="G22" s="765">
        <v>171.9275903603441</v>
      </c>
      <c r="H22" s="764">
        <v>225349</v>
      </c>
      <c r="I22" s="766">
        <v>185.3811868726339</v>
      </c>
      <c r="J22" s="767">
        <v>7.8251527192885675</v>
      </c>
      <c r="K22" s="759" t="e">
        <f>(#REF!-#REF!)/#REF!*100</f>
        <v>#REF!</v>
      </c>
      <c r="L22" s="759" t="e">
        <f>(#REF!-#REF!)/#REF!*100</f>
        <v>#REF!</v>
      </c>
      <c r="M22" s="398"/>
      <c r="N22" s="743"/>
      <c r="O22" s="785"/>
      <c r="P22" s="1119"/>
      <c r="Q22" s="1119"/>
      <c r="R22" s="786"/>
      <c r="S22" s="743"/>
      <c r="T22" s="793"/>
      <c r="U22" s="743"/>
      <c r="V22" s="778"/>
      <c r="W22" s="779"/>
      <c r="X22" s="794"/>
      <c r="Y22" s="813"/>
      <c r="Z22" s="814"/>
      <c r="AA22" s="815"/>
      <c r="AB22" s="809"/>
      <c r="AC22" s="803"/>
      <c r="AD22" s="797"/>
    </row>
    <row r="23" spans="1:30" ht="12.75">
      <c r="A23" s="467"/>
      <c r="B23" s="771" t="s">
        <v>818</v>
      </c>
      <c r="C23" s="771"/>
      <c r="D23" s="771"/>
      <c r="E23" s="763"/>
      <c r="F23" s="764">
        <v>207647</v>
      </c>
      <c r="G23" s="765">
        <v>172.6092258532705</v>
      </c>
      <c r="H23" s="764">
        <v>218030</v>
      </c>
      <c r="I23" s="766">
        <v>179.36028193531084</v>
      </c>
      <c r="J23" s="767">
        <v>3.911179167085322</v>
      </c>
      <c r="K23" s="759" t="e">
        <f>(#REF!-#REF!)/#REF!*100</f>
        <v>#REF!</v>
      </c>
      <c r="L23" s="759" t="e">
        <f>(#REF!-#REF!)/#REF!*100</f>
        <v>#REF!</v>
      </c>
      <c r="M23" s="398"/>
      <c r="N23" s="743"/>
      <c r="O23" s="743"/>
      <c r="P23" s="1120"/>
      <c r="Q23" s="1120"/>
      <c r="R23" s="786"/>
      <c r="S23" s="743"/>
      <c r="T23" s="793"/>
      <c r="U23" s="743"/>
      <c r="V23" s="778"/>
      <c r="W23" s="779"/>
      <c r="X23" s="804"/>
      <c r="Y23" s="813"/>
      <c r="Z23" s="814"/>
      <c r="AA23" s="815"/>
      <c r="AB23" s="809"/>
      <c r="AC23" s="803"/>
      <c r="AD23" s="797"/>
    </row>
    <row r="24" spans="1:30" ht="6.75" customHeight="1">
      <c r="A24" s="467"/>
      <c r="B24" s="467"/>
      <c r="C24" s="799"/>
      <c r="D24" s="800"/>
      <c r="E24" s="750"/>
      <c r="F24" s="764"/>
      <c r="G24" s="801"/>
      <c r="H24" s="764"/>
      <c r="I24" s="764"/>
      <c r="J24" s="802"/>
      <c r="K24" s="759" t="e">
        <f>(#REF!-#REF!)/#REF!*100</f>
        <v>#REF!</v>
      </c>
      <c r="L24" s="759" t="e">
        <f>(#REF!-#REF!)/#REF!*100</f>
        <v>#REF!</v>
      </c>
      <c r="M24" s="398"/>
      <c r="N24" s="743"/>
      <c r="O24" s="743"/>
      <c r="P24" s="1120"/>
      <c r="Q24" s="1120"/>
      <c r="R24" s="786"/>
      <c r="S24" s="743"/>
      <c r="T24" s="793"/>
      <c r="U24" s="743"/>
      <c r="V24" s="778"/>
      <c r="W24" s="779"/>
      <c r="X24" s="794"/>
      <c r="Y24" s="813"/>
      <c r="Z24" s="814"/>
      <c r="AA24" s="815"/>
      <c r="AB24" s="809"/>
      <c r="AC24" s="803"/>
      <c r="AD24" s="797"/>
    </row>
    <row r="25" spans="1:30" s="762" customFormat="1" ht="12.75">
      <c r="A25" s="752" t="s">
        <v>820</v>
      </c>
      <c r="B25" s="753"/>
      <c r="C25" s="753"/>
      <c r="D25" s="753"/>
      <c r="E25" s="754"/>
      <c r="F25" s="755">
        <v>612805</v>
      </c>
      <c r="G25" s="756">
        <v>564.2698897067626</v>
      </c>
      <c r="H25" s="755">
        <v>575634</v>
      </c>
      <c r="I25" s="757">
        <v>525.2504053660705</v>
      </c>
      <c r="J25" s="758">
        <v>-6.915039248500321</v>
      </c>
      <c r="K25" s="759" t="e">
        <f>(#REF!-#REF!)/#REF!*100</f>
        <v>#REF!</v>
      </c>
      <c r="L25" s="759" t="e">
        <f>(#REF!-#REF!)/#REF!*100</f>
        <v>#REF!</v>
      </c>
      <c r="M25" s="398"/>
      <c r="N25" s="743"/>
      <c r="O25" s="743"/>
      <c r="P25" s="1120"/>
      <c r="Q25" s="1120"/>
      <c r="R25" s="786"/>
      <c r="S25" s="743"/>
      <c r="T25" s="793"/>
      <c r="U25" s="743"/>
      <c r="V25" s="778"/>
      <c r="W25" s="779"/>
      <c r="X25" s="804"/>
      <c r="Y25" s="813"/>
      <c r="Z25" s="814"/>
      <c r="AA25" s="815"/>
      <c r="AB25" s="809"/>
      <c r="AC25" s="803"/>
      <c r="AD25" s="797"/>
    </row>
    <row r="26" spans="1:30" ht="13.5" customHeight="1">
      <c r="A26" s="619" t="s">
        <v>811</v>
      </c>
      <c r="B26" s="1117" t="s">
        <v>812</v>
      </c>
      <c r="C26" s="1117"/>
      <c r="D26" s="1117"/>
      <c r="E26" s="763" t="s">
        <v>420</v>
      </c>
      <c r="F26" s="764">
        <v>360823</v>
      </c>
      <c r="G26" s="765">
        <v>332.2452565068222</v>
      </c>
      <c r="H26" s="764">
        <v>364328</v>
      </c>
      <c r="I26" s="766">
        <v>332.4394140829237</v>
      </c>
      <c r="J26" s="767">
        <v>0.05843802802267817</v>
      </c>
      <c r="K26" s="759" t="e">
        <f>(#REF!-#REF!)/#REF!*100</f>
        <v>#REF!</v>
      </c>
      <c r="L26" s="759" t="e">
        <f>(#REF!-#REF!)/#REF!*100</f>
        <v>#REF!</v>
      </c>
      <c r="M26" s="398"/>
      <c r="N26" s="743"/>
      <c r="O26" s="1120"/>
      <c r="P26" s="1120"/>
      <c r="Q26" s="1120"/>
      <c r="R26" s="786"/>
      <c r="S26" s="743"/>
      <c r="T26" s="793"/>
      <c r="U26" s="743"/>
      <c r="V26" s="778"/>
      <c r="W26" s="779"/>
      <c r="X26" s="794"/>
      <c r="Y26" s="813"/>
      <c r="Z26" s="814"/>
      <c r="AA26" s="790"/>
      <c r="AB26" s="809"/>
      <c r="AC26" s="803"/>
      <c r="AD26" s="817"/>
    </row>
    <row r="27" spans="1:30" ht="12.75">
      <c r="A27" s="467"/>
      <c r="B27" s="619" t="s">
        <v>813</v>
      </c>
      <c r="C27" s="771" t="s">
        <v>814</v>
      </c>
      <c r="D27" s="772"/>
      <c r="E27" s="763"/>
      <c r="F27" s="764">
        <v>25695</v>
      </c>
      <c r="G27" s="765">
        <v>23.659915986350082</v>
      </c>
      <c r="H27" s="764">
        <v>25144</v>
      </c>
      <c r="I27" s="766">
        <v>22.943217726062873</v>
      </c>
      <c r="J27" s="767">
        <v>-3.029166547762429</v>
      </c>
      <c r="K27" s="759" t="e">
        <f>(#REF!-#REF!)/#REF!*100</f>
        <v>#REF!</v>
      </c>
      <c r="L27" s="759" t="e">
        <f>(#REF!-#REF!)/#REF!*100</f>
        <v>#REF!</v>
      </c>
      <c r="M27" s="398"/>
      <c r="N27" s="743"/>
      <c r="O27" s="743"/>
      <c r="P27" s="805"/>
      <c r="Q27" s="805"/>
      <c r="R27" s="773"/>
      <c r="S27" s="743"/>
      <c r="T27" s="793"/>
      <c r="U27" s="743"/>
      <c r="V27" s="773"/>
      <c r="W27" s="806"/>
      <c r="X27" s="804"/>
      <c r="Y27" s="818"/>
      <c r="Z27" s="814"/>
      <c r="AA27" s="819"/>
      <c r="AB27" s="809"/>
      <c r="AC27" s="820"/>
      <c r="AD27" s="797"/>
    </row>
    <row r="28" spans="1:30" ht="12.75">
      <c r="A28" s="467"/>
      <c r="B28" s="619"/>
      <c r="C28" s="771" t="s">
        <v>815</v>
      </c>
      <c r="D28" s="772"/>
      <c r="E28" s="763"/>
      <c r="F28" s="764">
        <v>85668</v>
      </c>
      <c r="G28" s="765">
        <v>78.88296099313636</v>
      </c>
      <c r="H28" s="764">
        <v>84649</v>
      </c>
      <c r="I28" s="766">
        <v>77.2399155780105</v>
      </c>
      <c r="J28" s="767">
        <v>-2.0828901380474747</v>
      </c>
      <c r="K28" s="759" t="e">
        <f>(#REF!-#REF!)/#REF!*100</f>
        <v>#REF!</v>
      </c>
      <c r="L28" s="759" t="e">
        <f>(#REF!-#REF!)/#REF!*100</f>
        <v>#REF!</v>
      </c>
      <c r="M28" s="398"/>
      <c r="N28" s="1118"/>
      <c r="O28" s="1118"/>
      <c r="P28" s="1118"/>
      <c r="Q28" s="1118"/>
      <c r="R28" s="774"/>
      <c r="S28" s="775"/>
      <c r="T28" s="776"/>
      <c r="U28" s="777"/>
      <c r="V28" s="778"/>
      <c r="W28" s="779"/>
      <c r="X28" s="780"/>
      <c r="Y28" s="808"/>
      <c r="Z28" s="811"/>
      <c r="AA28" s="783"/>
      <c r="AB28" s="809"/>
      <c r="AC28" s="821"/>
      <c r="AD28" s="797"/>
    </row>
    <row r="29" spans="1:30" ht="12.75">
      <c r="A29" s="467"/>
      <c r="B29" s="619"/>
      <c r="C29" s="771" t="s">
        <v>816</v>
      </c>
      <c r="D29" s="772"/>
      <c r="E29" s="763"/>
      <c r="F29" s="764">
        <v>5072</v>
      </c>
      <c r="G29" s="765">
        <v>4.670289701606056</v>
      </c>
      <c r="H29" s="764">
        <v>6052</v>
      </c>
      <c r="I29" s="766">
        <v>5.522285781026587</v>
      </c>
      <c r="J29" s="767">
        <v>18.2428957057533</v>
      </c>
      <c r="K29" s="759" t="e">
        <f>(#REF!-#REF!)/#REF!*100</f>
        <v>#REF!</v>
      </c>
      <c r="L29" s="759" t="e">
        <f>(#REF!-#REF!)/#REF!*100</f>
        <v>#REF!</v>
      </c>
      <c r="M29" s="398"/>
      <c r="N29" s="785"/>
      <c r="O29" s="1119"/>
      <c r="P29" s="1119"/>
      <c r="Q29" s="1119"/>
      <c r="R29" s="786"/>
      <c r="S29" s="787"/>
      <c r="T29" s="788"/>
      <c r="U29" s="743"/>
      <c r="V29" s="778"/>
      <c r="W29" s="779"/>
      <c r="X29" s="804"/>
      <c r="Y29" s="813"/>
      <c r="Z29" s="814"/>
      <c r="AA29" s="822"/>
      <c r="AB29" s="795"/>
      <c r="AC29" s="821"/>
      <c r="AD29" s="797"/>
    </row>
    <row r="30" spans="1:30" ht="12.75">
      <c r="A30" s="467"/>
      <c r="B30" s="619"/>
      <c r="C30" s="771" t="s">
        <v>817</v>
      </c>
      <c r="D30" s="772"/>
      <c r="E30" s="763"/>
      <c r="F30" s="764">
        <v>150971</v>
      </c>
      <c r="G30" s="765">
        <v>139.0138616997571</v>
      </c>
      <c r="H30" s="764">
        <v>159908</v>
      </c>
      <c r="I30" s="766">
        <v>145.9117109504956</v>
      </c>
      <c r="J30" s="767">
        <v>4.9619866439193885</v>
      </c>
      <c r="K30" s="759" t="e">
        <f>(#REF!-#REF!)/#REF!*100</f>
        <v>#REF!</v>
      </c>
      <c r="L30" s="759" t="e">
        <f>(#REF!-#REF!)/#REF!*100</f>
        <v>#REF!</v>
      </c>
      <c r="M30" s="398"/>
      <c r="N30" s="743"/>
      <c r="O30" s="785"/>
      <c r="P30" s="1119"/>
      <c r="Q30" s="1119"/>
      <c r="R30" s="786"/>
      <c r="S30" s="743"/>
      <c r="T30" s="793"/>
      <c r="U30" s="743"/>
      <c r="V30" s="778"/>
      <c r="W30" s="779"/>
      <c r="X30" s="804"/>
      <c r="Y30" s="813"/>
      <c r="Z30" s="814"/>
      <c r="AA30" s="822"/>
      <c r="AB30" s="795"/>
      <c r="AC30" s="821"/>
      <c r="AD30" s="797"/>
    </row>
    <row r="31" spans="1:30" ht="12.75">
      <c r="A31" s="467"/>
      <c r="B31" s="771" t="s">
        <v>818</v>
      </c>
      <c r="C31" s="771"/>
      <c r="D31" s="771"/>
      <c r="E31" s="763"/>
      <c r="F31" s="764">
        <v>251982</v>
      </c>
      <c r="G31" s="765">
        <v>232.02463319994033</v>
      </c>
      <c r="H31" s="764">
        <v>211306</v>
      </c>
      <c r="I31" s="766">
        <v>192.8109912831467</v>
      </c>
      <c r="J31" s="767">
        <v>-16.90063739180762</v>
      </c>
      <c r="K31" s="759" t="e">
        <f>(#REF!-#REF!)/#REF!*100</f>
        <v>#REF!</v>
      </c>
      <c r="L31" s="759" t="e">
        <f>(#REF!-#REF!)/#REF!*100</f>
        <v>#REF!</v>
      </c>
      <c r="M31" s="398"/>
      <c r="N31" s="743"/>
      <c r="O31" s="743"/>
      <c r="P31" s="1120"/>
      <c r="Q31" s="1120"/>
      <c r="R31" s="786"/>
      <c r="S31" s="743"/>
      <c r="T31" s="793"/>
      <c r="U31" s="743"/>
      <c r="V31" s="778"/>
      <c r="W31" s="779"/>
      <c r="X31" s="794"/>
      <c r="Y31" s="813"/>
      <c r="Z31" s="814"/>
      <c r="AA31" s="822"/>
      <c r="AB31" s="795"/>
      <c r="AC31" s="821"/>
      <c r="AD31" s="797"/>
    </row>
    <row r="32" spans="1:30" ht="6.75" customHeight="1">
      <c r="A32" s="467"/>
      <c r="B32" s="467"/>
      <c r="C32" s="799"/>
      <c r="D32" s="800"/>
      <c r="E32" s="750"/>
      <c r="F32" s="764"/>
      <c r="G32" s="801"/>
      <c r="H32" s="764"/>
      <c r="I32" s="764"/>
      <c r="J32" s="802"/>
      <c r="K32" s="759" t="e">
        <f>(#REF!-#REF!)/#REF!*100</f>
        <v>#REF!</v>
      </c>
      <c r="L32" s="759" t="e">
        <f>(#REF!-#REF!)/#REF!*100</f>
        <v>#REF!</v>
      </c>
      <c r="M32" s="398"/>
      <c r="N32" s="743"/>
      <c r="O32" s="743"/>
      <c r="P32" s="1120"/>
      <c r="Q32" s="1120"/>
      <c r="R32" s="786"/>
      <c r="S32" s="743"/>
      <c r="T32" s="793"/>
      <c r="U32" s="743"/>
      <c r="V32" s="778"/>
      <c r="W32" s="779"/>
      <c r="X32" s="794"/>
      <c r="Y32" s="813"/>
      <c r="Z32" s="814"/>
      <c r="AA32" s="822"/>
      <c r="AB32" s="795"/>
      <c r="AC32" s="821"/>
      <c r="AD32" s="797"/>
    </row>
    <row r="33" spans="1:30" s="762" customFormat="1" ht="12.75">
      <c r="A33" s="752" t="s">
        <v>821</v>
      </c>
      <c r="B33" s="753"/>
      <c r="C33" s="753"/>
      <c r="D33" s="753"/>
      <c r="E33" s="754"/>
      <c r="F33" s="755">
        <v>620749</v>
      </c>
      <c r="G33" s="823">
        <v>587.9847270543504</v>
      </c>
      <c r="H33" s="755">
        <v>656725</v>
      </c>
      <c r="I33" s="757">
        <v>619.3917798606775</v>
      </c>
      <c r="J33" s="758">
        <v>5.341474252854866</v>
      </c>
      <c r="K33" s="759" t="e">
        <f>(#REF!-#REF!)/#REF!*100</f>
        <v>#REF!</v>
      </c>
      <c r="L33" s="759" t="e">
        <f>(#REF!-#REF!)/#REF!*100</f>
        <v>#REF!</v>
      </c>
      <c r="M33" s="398"/>
      <c r="N33" s="743"/>
      <c r="O33" s="743"/>
      <c r="P33" s="1120"/>
      <c r="Q33" s="1120"/>
      <c r="R33" s="786"/>
      <c r="S33" s="743"/>
      <c r="T33" s="793"/>
      <c r="U33" s="743"/>
      <c r="V33" s="778"/>
      <c r="W33" s="779"/>
      <c r="X33" s="804"/>
      <c r="Y33" s="813"/>
      <c r="Z33" s="814"/>
      <c r="AA33" s="822"/>
      <c r="AB33" s="795"/>
      <c r="AC33" s="821"/>
      <c r="AD33" s="797"/>
    </row>
    <row r="34" spans="1:30" ht="13.5" customHeight="1">
      <c r="A34" s="619" t="s">
        <v>811</v>
      </c>
      <c r="B34" s="1117" t="s">
        <v>812</v>
      </c>
      <c r="C34" s="1117"/>
      <c r="D34" s="1117"/>
      <c r="E34" s="763" t="s">
        <v>420</v>
      </c>
      <c r="F34" s="764">
        <v>403470</v>
      </c>
      <c r="G34" s="824">
        <v>382.17411195929236</v>
      </c>
      <c r="H34" s="764">
        <v>436542</v>
      </c>
      <c r="I34" s="766">
        <v>411.72564827582306</v>
      </c>
      <c r="J34" s="767">
        <v>7.732479880709022</v>
      </c>
      <c r="K34" s="759" t="e">
        <f>(#REF!-#REF!)/#REF!*100</f>
        <v>#REF!</v>
      </c>
      <c r="L34" s="759" t="e">
        <f>(#REF!-#REF!)/#REF!*100</f>
        <v>#REF!</v>
      </c>
      <c r="M34" s="398"/>
      <c r="N34" s="743"/>
      <c r="O34" s="1120"/>
      <c r="P34" s="1120"/>
      <c r="Q34" s="1120"/>
      <c r="R34" s="786"/>
      <c r="S34" s="787"/>
      <c r="T34" s="788"/>
      <c r="U34" s="743"/>
      <c r="V34" s="778"/>
      <c r="W34" s="779"/>
      <c r="X34" s="794"/>
      <c r="Y34" s="813"/>
      <c r="Z34" s="814"/>
      <c r="AA34" s="819"/>
      <c r="AB34" s="795"/>
      <c r="AC34" s="743"/>
      <c r="AD34" s="817"/>
    </row>
    <row r="35" spans="1:30" ht="12.75">
      <c r="A35" s="467"/>
      <c r="B35" s="619" t="s">
        <v>813</v>
      </c>
      <c r="C35" s="771" t="s">
        <v>814</v>
      </c>
      <c r="D35" s="772"/>
      <c r="E35" s="763"/>
      <c r="F35" s="764">
        <v>26037</v>
      </c>
      <c r="G35" s="824">
        <v>24.66271929284481</v>
      </c>
      <c r="H35" s="764">
        <v>23227</v>
      </c>
      <c r="I35" s="766">
        <v>21.906601501121408</v>
      </c>
      <c r="J35" s="767">
        <v>-11.175238865582074</v>
      </c>
      <c r="K35" s="759" t="e">
        <f>(#REF!-#REF!)/#REF!*100</f>
        <v>#REF!</v>
      </c>
      <c r="L35" s="759" t="e">
        <f>(#REF!-#REF!)/#REF!*100</f>
        <v>#REF!</v>
      </c>
      <c r="M35" s="398"/>
      <c r="N35" s="743"/>
      <c r="O35" s="743"/>
      <c r="P35" s="805"/>
      <c r="Q35" s="805"/>
      <c r="R35" s="773"/>
      <c r="S35" s="743"/>
      <c r="T35" s="793"/>
      <c r="U35" s="743"/>
      <c r="V35" s="773"/>
      <c r="W35" s="806"/>
      <c r="X35" s="804"/>
      <c r="Y35" s="818"/>
      <c r="Z35" s="814"/>
      <c r="AA35" s="819"/>
      <c r="AB35" s="809"/>
      <c r="AC35" s="743"/>
      <c r="AD35" s="817"/>
    </row>
    <row r="36" spans="1:30" ht="12.75">
      <c r="A36" s="467"/>
      <c r="B36" s="619"/>
      <c r="C36" s="771" t="s">
        <v>815</v>
      </c>
      <c r="D36" s="772"/>
      <c r="E36" s="763"/>
      <c r="F36" s="764">
        <v>82782</v>
      </c>
      <c r="G36" s="824">
        <v>78.41261391482425</v>
      </c>
      <c r="H36" s="764">
        <v>83157</v>
      </c>
      <c r="I36" s="766">
        <v>78.42972665556262</v>
      </c>
      <c r="J36" s="767">
        <v>0.021823964135364804</v>
      </c>
      <c r="K36" s="759" t="e">
        <f>(#REF!-#REF!)/#REF!*100</f>
        <v>#REF!</v>
      </c>
      <c r="L36" s="759" t="e">
        <f>(#REF!-#REF!)/#REF!*100</f>
        <v>#REF!</v>
      </c>
      <c r="M36" s="398"/>
      <c r="N36" s="1118"/>
      <c r="O36" s="1118"/>
      <c r="P36" s="1118"/>
      <c r="Q36" s="1118"/>
      <c r="R36" s="774"/>
      <c r="S36" s="775"/>
      <c r="T36" s="776"/>
      <c r="U36" s="777"/>
      <c r="V36" s="778"/>
      <c r="W36" s="779"/>
      <c r="X36" s="780"/>
      <c r="Y36" s="808"/>
      <c r="Z36" s="811"/>
      <c r="AA36" s="783"/>
      <c r="AB36" s="809"/>
      <c r="AC36" s="821"/>
      <c r="AD36" s="797"/>
    </row>
    <row r="37" spans="1:30" ht="12.75">
      <c r="A37" s="467"/>
      <c r="B37" s="619"/>
      <c r="C37" s="771" t="s">
        <v>816</v>
      </c>
      <c r="D37" s="772"/>
      <c r="E37" s="763"/>
      <c r="F37" s="764">
        <v>4598</v>
      </c>
      <c r="G37" s="824">
        <v>4.355309110439007</v>
      </c>
      <c r="H37" s="764">
        <v>5473</v>
      </c>
      <c r="I37" s="766">
        <v>5.1618732516311825</v>
      </c>
      <c r="J37" s="767">
        <v>18.519102105955326</v>
      </c>
      <c r="K37" s="759" t="e">
        <f>(#REF!-#REF!)/#REF!*100</f>
        <v>#REF!</v>
      </c>
      <c r="L37" s="759" t="e">
        <f>(#REF!-#REF!)/#REF!*100</f>
        <v>#REF!</v>
      </c>
      <c r="M37" s="398"/>
      <c r="N37" s="785"/>
      <c r="O37" s="1119"/>
      <c r="P37" s="1119"/>
      <c r="Q37" s="1119"/>
      <c r="R37" s="786"/>
      <c r="S37" s="787"/>
      <c r="T37" s="788"/>
      <c r="U37" s="743"/>
      <c r="V37" s="778"/>
      <c r="W37" s="779"/>
      <c r="X37" s="794"/>
      <c r="Y37" s="743"/>
      <c r="Z37" s="744"/>
      <c r="AA37" s="790"/>
      <c r="AB37" s="795"/>
      <c r="AC37" s="821"/>
      <c r="AD37" s="797"/>
    </row>
    <row r="38" spans="1:30" ht="11.25" customHeight="1">
      <c r="A38" s="467"/>
      <c r="B38" s="619"/>
      <c r="C38" s="771" t="s">
        <v>817</v>
      </c>
      <c r="D38" s="772"/>
      <c r="E38" s="763"/>
      <c r="F38" s="764">
        <v>213825</v>
      </c>
      <c r="G38" s="824">
        <v>202.53892356233595</v>
      </c>
      <c r="H38" s="764">
        <v>223641</v>
      </c>
      <c r="I38" s="766">
        <v>210.92755268921053</v>
      </c>
      <c r="J38" s="767">
        <v>4.141736797713747</v>
      </c>
      <c r="K38" s="759" t="e">
        <f>(#REF!-#REF!)/#REF!*100</f>
        <v>#REF!</v>
      </c>
      <c r="L38" s="759" t="e">
        <f>(#REF!-#REF!)/#REF!*100</f>
        <v>#REF!</v>
      </c>
      <c r="M38" s="398"/>
      <c r="N38" s="743"/>
      <c r="O38" s="785"/>
      <c r="P38" s="1119"/>
      <c r="Q38" s="1119"/>
      <c r="R38" s="786"/>
      <c r="S38" s="743"/>
      <c r="T38" s="793"/>
      <c r="U38" s="743"/>
      <c r="V38" s="778"/>
      <c r="W38" s="779"/>
      <c r="X38" s="804"/>
      <c r="Y38" s="813"/>
      <c r="Z38" s="814"/>
      <c r="AA38" s="815"/>
      <c r="AB38" s="795"/>
      <c r="AC38" s="821"/>
      <c r="AD38" s="797"/>
    </row>
    <row r="39" spans="1:30" ht="11.25" customHeight="1">
      <c r="A39" s="467"/>
      <c r="B39" s="771" t="s">
        <v>818</v>
      </c>
      <c r="C39" s="771"/>
      <c r="D39" s="771"/>
      <c r="E39" s="763"/>
      <c r="F39" s="764">
        <v>217279</v>
      </c>
      <c r="G39" s="824">
        <v>205.81061509505807</v>
      </c>
      <c r="H39" s="764">
        <v>220183</v>
      </c>
      <c r="I39" s="766">
        <v>207.66613158485447</v>
      </c>
      <c r="J39" s="767">
        <v>0.9015650086558509</v>
      </c>
      <c r="K39" s="759" t="e">
        <f>(#REF!-#REF!)/#REF!*100</f>
        <v>#REF!</v>
      </c>
      <c r="L39" s="759" t="e">
        <f>(#REF!-#REF!)/#REF!*100</f>
        <v>#REF!</v>
      </c>
      <c r="M39" s="398"/>
      <c r="N39" s="743"/>
      <c r="O39" s="743"/>
      <c r="P39" s="1120"/>
      <c r="Q39" s="1120"/>
      <c r="R39" s="786"/>
      <c r="S39" s="743"/>
      <c r="T39" s="793"/>
      <c r="U39" s="743"/>
      <c r="V39" s="778"/>
      <c r="W39" s="779"/>
      <c r="X39" s="804"/>
      <c r="Y39" s="813"/>
      <c r="Z39" s="814"/>
      <c r="AA39" s="815"/>
      <c r="AB39" s="795"/>
      <c r="AC39" s="821"/>
      <c r="AD39" s="797"/>
    </row>
    <row r="40" spans="1:30" ht="6.75" customHeight="1">
      <c r="A40" s="467"/>
      <c r="B40" s="467"/>
      <c r="C40" s="799"/>
      <c r="D40" s="800"/>
      <c r="E40" s="750"/>
      <c r="F40" s="764"/>
      <c r="G40" s="825"/>
      <c r="H40" s="764"/>
      <c r="I40" s="764"/>
      <c r="J40" s="802"/>
      <c r="K40" s="759" t="e">
        <f>(#REF!-#REF!)/#REF!*100</f>
        <v>#REF!</v>
      </c>
      <c r="L40" s="759" t="e">
        <f>(#REF!-#REF!)/#REF!*100</f>
        <v>#REF!</v>
      </c>
      <c r="M40" s="398"/>
      <c r="N40" s="743"/>
      <c r="O40" s="743"/>
      <c r="P40" s="1120"/>
      <c r="Q40" s="1120"/>
      <c r="R40" s="786"/>
      <c r="S40" s="743"/>
      <c r="T40" s="793"/>
      <c r="U40" s="743"/>
      <c r="V40" s="778"/>
      <c r="W40" s="779"/>
      <c r="X40" s="794"/>
      <c r="Y40" s="813"/>
      <c r="Z40" s="814"/>
      <c r="AA40" s="815"/>
      <c r="AB40" s="795"/>
      <c r="AC40" s="821"/>
      <c r="AD40" s="797"/>
    </row>
    <row r="41" spans="1:30" s="762" customFormat="1" ht="12.75">
      <c r="A41" s="752" t="s">
        <v>822</v>
      </c>
      <c r="B41" s="753"/>
      <c r="C41" s="753"/>
      <c r="D41" s="753"/>
      <c r="E41" s="754"/>
      <c r="F41" s="755">
        <v>902341</v>
      </c>
      <c r="G41" s="823">
        <v>523.9202293229874</v>
      </c>
      <c r="H41" s="755">
        <v>956532</v>
      </c>
      <c r="I41" s="757">
        <v>548.5953789913065</v>
      </c>
      <c r="J41" s="758">
        <v>4.709715007608011</v>
      </c>
      <c r="K41" s="759" t="e">
        <f>(#REF!-#REF!)/#REF!*100</f>
        <v>#REF!</v>
      </c>
      <c r="L41" s="759" t="e">
        <f>(#REF!-#REF!)/#REF!*100</f>
        <v>#REF!</v>
      </c>
      <c r="M41" s="398"/>
      <c r="N41" s="743"/>
      <c r="O41" s="743"/>
      <c r="P41" s="1120"/>
      <c r="Q41" s="1120"/>
      <c r="R41" s="786"/>
      <c r="S41" s="743"/>
      <c r="T41" s="793"/>
      <c r="U41" s="743"/>
      <c r="V41" s="778"/>
      <c r="W41" s="779"/>
      <c r="X41" s="794"/>
      <c r="Y41" s="813"/>
      <c r="Z41" s="814"/>
      <c r="AA41" s="815"/>
      <c r="AB41" s="795"/>
      <c r="AC41" s="821"/>
      <c r="AD41" s="797"/>
    </row>
    <row r="42" spans="1:30" ht="13.5" customHeight="1">
      <c r="A42" s="619" t="s">
        <v>811</v>
      </c>
      <c r="B42" s="1117" t="s">
        <v>812</v>
      </c>
      <c r="C42" s="1117"/>
      <c r="D42" s="1117"/>
      <c r="E42" s="763" t="s">
        <v>420</v>
      </c>
      <c r="F42" s="764">
        <v>583961</v>
      </c>
      <c r="G42" s="824">
        <v>339.06137594953685</v>
      </c>
      <c r="H42" s="764">
        <v>629651</v>
      </c>
      <c r="I42" s="766">
        <v>361.1208291800537</v>
      </c>
      <c r="J42" s="767">
        <v>6.5060354246306105</v>
      </c>
      <c r="K42" s="759" t="e">
        <f>(#REF!-#REF!)/#REF!*100</f>
        <v>#REF!</v>
      </c>
      <c r="L42" s="759" t="e">
        <f>(#REF!-#REF!)/#REF!*100</f>
        <v>#REF!</v>
      </c>
      <c r="M42" s="398"/>
      <c r="N42" s="743"/>
      <c r="O42" s="1120"/>
      <c r="P42" s="1120"/>
      <c r="Q42" s="1120"/>
      <c r="R42" s="786"/>
      <c r="S42" s="787"/>
      <c r="T42" s="788"/>
      <c r="U42" s="743"/>
      <c r="V42" s="778"/>
      <c r="W42" s="779"/>
      <c r="X42" s="794"/>
      <c r="Y42" s="790"/>
      <c r="Z42" s="814"/>
      <c r="AA42" s="819"/>
      <c r="AB42" s="795"/>
      <c r="AC42" s="743"/>
      <c r="AD42" s="817"/>
    </row>
    <row r="43" spans="1:30" ht="12.75">
      <c r="A43" s="467"/>
      <c r="B43" s="619" t="s">
        <v>813</v>
      </c>
      <c r="C43" s="771" t="s">
        <v>814</v>
      </c>
      <c r="D43" s="772"/>
      <c r="E43" s="763"/>
      <c r="F43" s="764">
        <v>41925</v>
      </c>
      <c r="G43" s="824">
        <v>24.342632790005382</v>
      </c>
      <c r="H43" s="764">
        <v>42326</v>
      </c>
      <c r="I43" s="766">
        <v>24.275035243134614</v>
      </c>
      <c r="J43" s="767">
        <v>-0.27769201242080044</v>
      </c>
      <c r="K43" s="759" t="e">
        <f>(#REF!-#REF!)/#REF!*100</f>
        <v>#REF!</v>
      </c>
      <c r="L43" s="759" t="e">
        <f>(#REF!-#REF!)/#REF!*100</f>
        <v>#REF!</v>
      </c>
      <c r="M43" s="398"/>
      <c r="N43" s="743"/>
      <c r="O43" s="743"/>
      <c r="P43" s="805"/>
      <c r="Q43" s="805"/>
      <c r="R43" s="773"/>
      <c r="S43" s="743"/>
      <c r="T43" s="793"/>
      <c r="U43" s="743"/>
      <c r="V43" s="773"/>
      <c r="W43" s="806"/>
      <c r="X43" s="804"/>
      <c r="Y43" s="818"/>
      <c r="Z43" s="814"/>
      <c r="AA43" s="819"/>
      <c r="AB43" s="809"/>
      <c r="AC43" s="743"/>
      <c r="AD43" s="817"/>
    </row>
    <row r="44" spans="1:30" ht="12.75">
      <c r="A44" s="467"/>
      <c r="B44" s="619"/>
      <c r="C44" s="771" t="s">
        <v>815</v>
      </c>
      <c r="D44" s="772"/>
      <c r="E44" s="763"/>
      <c r="F44" s="764">
        <v>138926</v>
      </c>
      <c r="G44" s="824">
        <v>80.66367568239208</v>
      </c>
      <c r="H44" s="764">
        <v>139326</v>
      </c>
      <c r="I44" s="766">
        <v>79.90699712434375</v>
      </c>
      <c r="J44" s="767">
        <v>-0.9380660522187299</v>
      </c>
      <c r="K44" s="759" t="e">
        <f>(#REF!-#REF!)/#REF!*100</f>
        <v>#REF!</v>
      </c>
      <c r="L44" s="759" t="e">
        <f>(#REF!-#REF!)/#REF!*100</f>
        <v>#REF!</v>
      </c>
      <c r="M44" s="398"/>
      <c r="N44" s="1118"/>
      <c r="O44" s="1118"/>
      <c r="P44" s="1118"/>
      <c r="Q44" s="1118"/>
      <c r="R44" s="774"/>
      <c r="S44" s="775"/>
      <c r="T44" s="776"/>
      <c r="U44" s="777"/>
      <c r="V44" s="778"/>
      <c r="W44" s="779"/>
      <c r="X44" s="826"/>
      <c r="Y44" s="827"/>
      <c r="Z44" s="783"/>
      <c r="AA44" s="783"/>
      <c r="AB44" s="809"/>
      <c r="AC44" s="821"/>
      <c r="AD44" s="821"/>
    </row>
    <row r="45" spans="1:30" ht="12.75">
      <c r="A45" s="467"/>
      <c r="B45" s="619"/>
      <c r="C45" s="771" t="s">
        <v>816</v>
      </c>
      <c r="D45" s="772"/>
      <c r="E45" s="763"/>
      <c r="F45" s="764">
        <v>11476</v>
      </c>
      <c r="G45" s="824">
        <v>6.663233247420436</v>
      </c>
      <c r="H45" s="764">
        <v>12194</v>
      </c>
      <c r="I45" s="766">
        <v>6.993568486386228</v>
      </c>
      <c r="J45" s="767">
        <v>4.95758180300345</v>
      </c>
      <c r="K45" s="759" t="e">
        <f>(#REF!-#REF!)/#REF!*100</f>
        <v>#REF!</v>
      </c>
      <c r="L45" s="759" t="e">
        <f>(#REF!-#REF!)/#REF!*100</f>
        <v>#REF!</v>
      </c>
      <c r="M45" s="398"/>
      <c r="N45" s="785"/>
      <c r="O45" s="1119"/>
      <c r="P45" s="1119"/>
      <c r="Q45" s="1119"/>
      <c r="R45" s="786"/>
      <c r="S45" s="787"/>
      <c r="T45" s="788"/>
      <c r="U45" s="743"/>
      <c r="V45" s="778"/>
      <c r="W45" s="779"/>
      <c r="X45" s="804"/>
      <c r="Y45" s="813"/>
      <c r="Z45" s="814"/>
      <c r="AA45" s="815"/>
      <c r="AB45" s="795"/>
      <c r="AC45" s="821"/>
      <c r="AD45" s="821"/>
    </row>
    <row r="46" spans="1:30" ht="12.75">
      <c r="A46" s="467"/>
      <c r="B46" s="619"/>
      <c r="C46" s="771" t="s">
        <v>817</v>
      </c>
      <c r="D46" s="772"/>
      <c r="E46" s="763"/>
      <c r="F46" s="764">
        <v>225873</v>
      </c>
      <c r="G46" s="824">
        <v>131.14713169175636</v>
      </c>
      <c r="H46" s="764">
        <v>244108</v>
      </c>
      <c r="I46" s="766">
        <v>140.00213351441442</v>
      </c>
      <c r="J46" s="767">
        <v>6.751959961633432</v>
      </c>
      <c r="K46" s="759" t="e">
        <f>(#REF!-#REF!)/#REF!*100</f>
        <v>#REF!</v>
      </c>
      <c r="L46" s="759" t="e">
        <f>(#REF!-#REF!)/#REF!*100</f>
        <v>#REF!</v>
      </c>
      <c r="M46" s="398"/>
      <c r="N46" s="743"/>
      <c r="O46" s="785"/>
      <c r="P46" s="1119"/>
      <c r="Q46" s="1119"/>
      <c r="R46" s="786"/>
      <c r="S46" s="743"/>
      <c r="T46" s="793"/>
      <c r="U46" s="743"/>
      <c r="V46" s="778"/>
      <c r="W46" s="779"/>
      <c r="X46" s="794"/>
      <c r="Y46" s="813"/>
      <c r="Z46" s="814"/>
      <c r="AA46" s="815"/>
      <c r="AB46" s="795"/>
      <c r="AC46" s="821"/>
      <c r="AD46" s="797"/>
    </row>
    <row r="47" spans="1:30" ht="12.75">
      <c r="A47" s="467"/>
      <c r="B47" s="771" t="s">
        <v>818</v>
      </c>
      <c r="C47" s="771"/>
      <c r="D47" s="771"/>
      <c r="E47" s="763"/>
      <c r="F47" s="764">
        <v>318380</v>
      </c>
      <c r="G47" s="824">
        <v>184.85885337345053</v>
      </c>
      <c r="H47" s="764">
        <v>326881</v>
      </c>
      <c r="I47" s="766">
        <v>187.47454981125279</v>
      </c>
      <c r="J47" s="767">
        <v>1.4149695240822808</v>
      </c>
      <c r="K47" s="759" t="e">
        <f>(#REF!-#REF!)/#REF!*100</f>
        <v>#REF!</v>
      </c>
      <c r="L47" s="759" t="e">
        <f>(#REF!-#REF!)/#REF!*100</f>
        <v>#REF!</v>
      </c>
      <c r="M47" s="398"/>
      <c r="N47" s="743"/>
      <c r="O47" s="743"/>
      <c r="P47" s="1120"/>
      <c r="Q47" s="1120"/>
      <c r="R47" s="786"/>
      <c r="S47" s="743"/>
      <c r="T47" s="793"/>
      <c r="U47" s="743"/>
      <c r="V47" s="778"/>
      <c r="W47" s="779"/>
      <c r="X47" s="804"/>
      <c r="Y47" s="813"/>
      <c r="Z47" s="814"/>
      <c r="AA47" s="815"/>
      <c r="AB47" s="795"/>
      <c r="AC47" s="821"/>
      <c r="AD47" s="797"/>
    </row>
    <row r="48" spans="1:45" ht="6.75" customHeight="1">
      <c r="A48" s="467"/>
      <c r="B48" s="467"/>
      <c r="C48" s="799"/>
      <c r="D48" s="800"/>
      <c r="E48" s="750"/>
      <c r="F48" s="764"/>
      <c r="G48" s="825"/>
      <c r="H48" s="764"/>
      <c r="I48" s="757"/>
      <c r="J48" s="802"/>
      <c r="K48" s="759" t="e">
        <f>(#REF!-#REF!)/#REF!*100</f>
        <v>#REF!</v>
      </c>
      <c r="L48" s="759" t="e">
        <f>(#REF!-#REF!)/#REF!*100</f>
        <v>#REF!</v>
      </c>
      <c r="M48" s="398"/>
      <c r="N48" s="743"/>
      <c r="O48" s="743"/>
      <c r="P48" s="1120"/>
      <c r="Q48" s="1120"/>
      <c r="R48" s="786"/>
      <c r="S48" s="743"/>
      <c r="T48" s="793"/>
      <c r="U48" s="743"/>
      <c r="V48" s="778"/>
      <c r="W48" s="779"/>
      <c r="X48" s="794"/>
      <c r="Y48" s="813"/>
      <c r="Z48" s="814"/>
      <c r="AA48" s="815"/>
      <c r="AB48" s="795"/>
      <c r="AC48" s="821"/>
      <c r="AD48" s="797"/>
      <c r="AE48" s="735"/>
      <c r="AF48" s="735"/>
      <c r="AG48" s="735"/>
      <c r="AH48" s="735"/>
      <c r="AI48" s="735"/>
      <c r="AJ48" s="735"/>
      <c r="AK48" s="735"/>
      <c r="AL48" s="735"/>
      <c r="AM48" s="735"/>
      <c r="AN48" s="735"/>
      <c r="AO48" s="735"/>
      <c r="AP48" s="735"/>
      <c r="AQ48" s="735"/>
      <c r="AR48" s="735"/>
      <c r="AS48" s="735"/>
    </row>
    <row r="49" spans="1:45" s="762" customFormat="1" ht="12.75">
      <c r="A49" s="752" t="s">
        <v>823</v>
      </c>
      <c r="B49" s="753"/>
      <c r="C49" s="753"/>
      <c r="D49" s="753"/>
      <c r="E49" s="754"/>
      <c r="F49" s="755">
        <v>693076</v>
      </c>
      <c r="G49" s="823">
        <v>533.0414873072359</v>
      </c>
      <c r="H49" s="755">
        <v>767973</v>
      </c>
      <c r="I49" s="757">
        <v>586.7150214257829</v>
      </c>
      <c r="J49" s="758">
        <v>10.069297680690752</v>
      </c>
      <c r="K49" s="759" t="e">
        <f>(#REF!-#REF!)/#REF!*100</f>
        <v>#REF!</v>
      </c>
      <c r="L49" s="759" t="e">
        <f>(#REF!-#REF!)/#REF!*100</f>
        <v>#REF!</v>
      </c>
      <c r="M49" s="398"/>
      <c r="N49" s="743"/>
      <c r="O49" s="743"/>
      <c r="P49" s="1120"/>
      <c r="Q49" s="1120"/>
      <c r="R49" s="786"/>
      <c r="S49" s="743"/>
      <c r="T49" s="793"/>
      <c r="U49" s="743"/>
      <c r="V49" s="778"/>
      <c r="W49" s="779"/>
      <c r="X49" s="804"/>
      <c r="Y49" s="813"/>
      <c r="Z49" s="814"/>
      <c r="AA49" s="815"/>
      <c r="AB49" s="795"/>
      <c r="AC49" s="821"/>
      <c r="AD49" s="797"/>
      <c r="AE49" s="828"/>
      <c r="AF49" s="828"/>
      <c r="AG49" s="828"/>
      <c r="AH49" s="828"/>
      <c r="AI49" s="828"/>
      <c r="AJ49" s="828"/>
      <c r="AK49" s="828"/>
      <c r="AL49" s="828"/>
      <c r="AM49" s="828"/>
      <c r="AN49" s="828"/>
      <c r="AO49" s="828"/>
      <c r="AP49" s="828"/>
      <c r="AQ49" s="828"/>
      <c r="AR49" s="828"/>
      <c r="AS49" s="828"/>
    </row>
    <row r="50" spans="1:30" ht="13.5" customHeight="1">
      <c r="A50" s="619" t="s">
        <v>811</v>
      </c>
      <c r="B50" s="1117" t="s">
        <v>812</v>
      </c>
      <c r="C50" s="1117"/>
      <c r="D50" s="1117"/>
      <c r="E50" s="763" t="s">
        <v>420</v>
      </c>
      <c r="F50" s="764">
        <v>502399</v>
      </c>
      <c r="G50" s="824">
        <v>386.3927046697159</v>
      </c>
      <c r="H50" s="764">
        <v>573344</v>
      </c>
      <c r="I50" s="766">
        <v>438.0226091859272</v>
      </c>
      <c r="J50" s="767">
        <v>13.362028809613264</v>
      </c>
      <c r="K50" s="759" t="e">
        <f>(#REF!-#REF!)/#REF!*100</f>
        <v>#REF!</v>
      </c>
      <c r="L50" s="759" t="e">
        <f>(#REF!-#REF!)/#REF!*100</f>
        <v>#REF!</v>
      </c>
      <c r="M50" s="398"/>
      <c r="N50" s="743"/>
      <c r="O50" s="1120"/>
      <c r="P50" s="1120"/>
      <c r="Q50" s="1120"/>
      <c r="R50" s="786"/>
      <c r="S50" s="787"/>
      <c r="T50" s="788"/>
      <c r="U50" s="743"/>
      <c r="V50" s="778"/>
      <c r="W50" s="779"/>
      <c r="X50" s="794"/>
      <c r="Y50" s="743"/>
      <c r="Z50" s="744"/>
      <c r="AA50" s="790"/>
      <c r="AB50" s="795"/>
      <c r="AC50" s="743"/>
      <c r="AD50" s="797"/>
    </row>
    <row r="51" spans="1:30" ht="12.75">
      <c r="A51" s="467"/>
      <c r="B51" s="619" t="s">
        <v>813</v>
      </c>
      <c r="C51" s="771" t="s">
        <v>814</v>
      </c>
      <c r="D51" s="772"/>
      <c r="E51" s="763"/>
      <c r="F51" s="764">
        <v>32408</v>
      </c>
      <c r="G51" s="824">
        <v>24.92484016277133</v>
      </c>
      <c r="H51" s="764">
        <v>32757</v>
      </c>
      <c r="I51" s="766">
        <v>25.025650585169494</v>
      </c>
      <c r="J51" s="767">
        <v>0.40445764843353516</v>
      </c>
      <c r="K51" s="759" t="e">
        <f>(#REF!-#REF!)/#REF!*100</f>
        <v>#REF!</v>
      </c>
      <c r="L51" s="759" t="e">
        <f>(#REF!-#REF!)/#REF!*100</f>
        <v>#REF!</v>
      </c>
      <c r="M51" s="398"/>
      <c r="N51" s="743"/>
      <c r="O51" s="743"/>
      <c r="P51" s="805"/>
      <c r="Q51" s="805"/>
      <c r="R51" s="773"/>
      <c r="S51" s="743"/>
      <c r="T51" s="793"/>
      <c r="U51" s="743"/>
      <c r="V51" s="773"/>
      <c r="W51" s="806"/>
      <c r="X51" s="804"/>
      <c r="Y51" s="818"/>
      <c r="Z51" s="814"/>
      <c r="AA51" s="819"/>
      <c r="AB51" s="809"/>
      <c r="AC51" s="743"/>
      <c r="AD51" s="817"/>
    </row>
    <row r="52" spans="1:30" ht="12.75">
      <c r="A52" s="467"/>
      <c r="B52" s="619"/>
      <c r="C52" s="771" t="s">
        <v>815</v>
      </c>
      <c r="D52" s="772"/>
      <c r="E52" s="763"/>
      <c r="F52" s="764">
        <v>107993</v>
      </c>
      <c r="G52" s="824">
        <v>83.05690766780313</v>
      </c>
      <c r="H52" s="764">
        <v>108645</v>
      </c>
      <c r="I52" s="766">
        <v>83.00246688725278</v>
      </c>
      <c r="J52" s="767">
        <v>-0.06554636101803624</v>
      </c>
      <c r="K52" s="759" t="e">
        <f>(#REF!-#REF!)/#REF!*100</f>
        <v>#REF!</v>
      </c>
      <c r="L52" s="759" t="e">
        <f>(#REF!-#REF!)/#REF!*100</f>
        <v>#REF!</v>
      </c>
      <c r="M52" s="398"/>
      <c r="N52" s="1118"/>
      <c r="O52" s="1118"/>
      <c r="P52" s="1118"/>
      <c r="Q52" s="1118"/>
      <c r="R52" s="774"/>
      <c r="S52" s="775"/>
      <c r="T52" s="776"/>
      <c r="U52" s="777"/>
      <c r="V52" s="778"/>
      <c r="W52" s="779"/>
      <c r="X52" s="829"/>
      <c r="Y52" s="830"/>
      <c r="Z52" s="782"/>
      <c r="AA52" s="783"/>
      <c r="AB52" s="809"/>
      <c r="AC52" s="821"/>
      <c r="AD52" s="797"/>
    </row>
    <row r="53" spans="1:30" ht="12.75">
      <c r="A53" s="467"/>
      <c r="B53" s="619"/>
      <c r="C53" s="771" t="s">
        <v>816</v>
      </c>
      <c r="D53" s="772"/>
      <c r="E53" s="763"/>
      <c r="F53" s="764">
        <v>8701</v>
      </c>
      <c r="G53" s="824">
        <v>6.691898119485106</v>
      </c>
      <c r="H53" s="764">
        <v>10178</v>
      </c>
      <c r="I53" s="766">
        <v>7.775775304693809</v>
      </c>
      <c r="J53" s="767">
        <v>16.196857242233378</v>
      </c>
      <c r="K53" s="759" t="e">
        <f>(#REF!-#REF!)/#REF!*100</f>
        <v>#REF!</v>
      </c>
      <c r="L53" s="759" t="e">
        <f>(#REF!-#REF!)/#REF!*100</f>
        <v>#REF!</v>
      </c>
      <c r="M53" s="398"/>
      <c r="N53" s="785"/>
      <c r="O53" s="1119"/>
      <c r="P53" s="1119"/>
      <c r="Q53" s="1119"/>
      <c r="R53" s="786"/>
      <c r="S53" s="787"/>
      <c r="T53" s="788"/>
      <c r="U53" s="743"/>
      <c r="V53" s="778"/>
      <c r="W53" s="779"/>
      <c r="X53" s="804"/>
      <c r="Y53" s="813"/>
      <c r="Z53" s="814"/>
      <c r="AA53" s="815"/>
      <c r="AB53" s="795"/>
      <c r="AC53" s="821"/>
      <c r="AD53" s="797"/>
    </row>
    <row r="54" spans="1:30" ht="12.75">
      <c r="A54" s="467"/>
      <c r="B54" s="619"/>
      <c r="C54" s="771" t="s">
        <v>817</v>
      </c>
      <c r="D54" s="772"/>
      <c r="E54" s="763"/>
      <c r="F54" s="764">
        <v>241019</v>
      </c>
      <c r="G54" s="824">
        <v>185.3665777336146</v>
      </c>
      <c r="H54" s="764">
        <v>254558</v>
      </c>
      <c r="I54" s="766">
        <v>194.47689231796488</v>
      </c>
      <c r="J54" s="767">
        <v>4.914755775144357</v>
      </c>
      <c r="K54" s="759" t="e">
        <f>(#REF!-#REF!)/#REF!*100</f>
        <v>#REF!</v>
      </c>
      <c r="L54" s="759" t="e">
        <f>(#REF!-#REF!)/#REF!*100</f>
        <v>#REF!</v>
      </c>
      <c r="M54" s="398"/>
      <c r="N54" s="743"/>
      <c r="O54" s="785"/>
      <c r="P54" s="1119"/>
      <c r="Q54" s="1119"/>
      <c r="R54" s="786"/>
      <c r="S54" s="743"/>
      <c r="T54" s="793"/>
      <c r="U54" s="743"/>
      <c r="V54" s="778"/>
      <c r="W54" s="779"/>
      <c r="X54" s="794"/>
      <c r="Y54" s="813"/>
      <c r="Z54" s="814"/>
      <c r="AA54" s="815"/>
      <c r="AB54" s="795"/>
      <c r="AC54" s="821"/>
      <c r="AD54" s="797"/>
    </row>
    <row r="55" spans="1:30" ht="12.75">
      <c r="A55" s="467"/>
      <c r="B55" s="771" t="s">
        <v>818</v>
      </c>
      <c r="C55" s="771"/>
      <c r="D55" s="771"/>
      <c r="E55" s="763"/>
      <c r="F55" s="764">
        <v>190677</v>
      </c>
      <c r="G55" s="824">
        <v>146.64878263752001</v>
      </c>
      <c r="H55" s="764">
        <v>194629</v>
      </c>
      <c r="I55" s="766">
        <v>148.6924122398557</v>
      </c>
      <c r="J55" s="767">
        <v>1.393553744927459</v>
      </c>
      <c r="K55" s="759" t="e">
        <f>(#REF!-#REF!)/#REF!*100</f>
        <v>#REF!</v>
      </c>
      <c r="L55" s="759" t="e">
        <f>(#REF!-#REF!)/#REF!*100</f>
        <v>#REF!</v>
      </c>
      <c r="M55" s="398"/>
      <c r="N55" s="743"/>
      <c r="O55" s="743"/>
      <c r="P55" s="1120"/>
      <c r="Q55" s="1120"/>
      <c r="R55" s="786"/>
      <c r="S55" s="743"/>
      <c r="T55" s="793"/>
      <c r="U55" s="743"/>
      <c r="V55" s="778"/>
      <c r="W55" s="779"/>
      <c r="X55" s="804"/>
      <c r="Y55" s="813"/>
      <c r="Z55" s="814"/>
      <c r="AA55" s="815"/>
      <c r="AB55" s="795"/>
      <c r="AC55" s="821"/>
      <c r="AD55" s="797"/>
    </row>
    <row r="56" spans="1:30" ht="6.75" customHeight="1">
      <c r="A56" s="467"/>
      <c r="B56" s="467"/>
      <c r="C56" s="799"/>
      <c r="D56" s="800"/>
      <c r="E56" s="750"/>
      <c r="F56" s="764"/>
      <c r="G56" s="825"/>
      <c r="H56" s="764"/>
      <c r="I56" s="764"/>
      <c r="J56" s="802"/>
      <c r="K56" s="759" t="e">
        <f>(#REF!-#REF!)/#REF!*100</f>
        <v>#REF!</v>
      </c>
      <c r="L56" s="759" t="e">
        <f>(#REF!-#REF!)/#REF!*100</f>
        <v>#REF!</v>
      </c>
      <c r="M56" s="398"/>
      <c r="N56" s="743"/>
      <c r="O56" s="743"/>
      <c r="P56" s="1120"/>
      <c r="Q56" s="1120"/>
      <c r="R56" s="786"/>
      <c r="S56" s="743"/>
      <c r="T56" s="793"/>
      <c r="U56" s="743"/>
      <c r="V56" s="778"/>
      <c r="W56" s="779"/>
      <c r="X56" s="794"/>
      <c r="Y56" s="813"/>
      <c r="Z56" s="814"/>
      <c r="AA56" s="815"/>
      <c r="AB56" s="795"/>
      <c r="AC56" s="821"/>
      <c r="AD56" s="797"/>
    </row>
    <row r="57" spans="1:30" s="762" customFormat="1" ht="12.75">
      <c r="A57" s="752" t="s">
        <v>824</v>
      </c>
      <c r="B57" s="753"/>
      <c r="C57" s="753"/>
      <c r="D57" s="753"/>
      <c r="E57" s="754"/>
      <c r="F57" s="755">
        <v>1008298</v>
      </c>
      <c r="G57" s="823">
        <v>550.7507769954718</v>
      </c>
      <c r="H57" s="755">
        <v>1044238</v>
      </c>
      <c r="I57" s="757">
        <v>563.9116178198659</v>
      </c>
      <c r="J57" s="758">
        <v>2.3896182037528604</v>
      </c>
      <c r="K57" s="759" t="e">
        <f>(#REF!-#REF!)/#REF!*100</f>
        <v>#REF!</v>
      </c>
      <c r="L57" s="759" t="e">
        <f>(#REF!-#REF!)/#REF!*100</f>
        <v>#REF!</v>
      </c>
      <c r="M57" s="398"/>
      <c r="N57" s="743"/>
      <c r="O57" s="743"/>
      <c r="P57" s="1120"/>
      <c r="Q57" s="1120"/>
      <c r="R57" s="786"/>
      <c r="S57" s="743"/>
      <c r="T57" s="793"/>
      <c r="U57" s="743"/>
      <c r="V57" s="778"/>
      <c r="W57" s="779"/>
      <c r="X57" s="804"/>
      <c r="Y57" s="813"/>
      <c r="Z57" s="814"/>
      <c r="AA57" s="815"/>
      <c r="AB57" s="795"/>
      <c r="AC57" s="821"/>
      <c r="AD57" s="797"/>
    </row>
    <row r="58" spans="1:30" ht="13.5" customHeight="1">
      <c r="A58" s="619" t="s">
        <v>811</v>
      </c>
      <c r="B58" s="1117" t="s">
        <v>812</v>
      </c>
      <c r="C58" s="1117"/>
      <c r="D58" s="1117"/>
      <c r="E58" s="763" t="s">
        <v>420</v>
      </c>
      <c r="F58" s="764">
        <v>726022</v>
      </c>
      <c r="G58" s="824">
        <v>396.5664720308941</v>
      </c>
      <c r="H58" s="764">
        <v>750167</v>
      </c>
      <c r="I58" s="766">
        <v>405.1067731734292</v>
      </c>
      <c r="J58" s="767">
        <v>2.153561066017133</v>
      </c>
      <c r="K58" s="759" t="e">
        <f>(#REF!-#REF!)/#REF!*100</f>
        <v>#REF!</v>
      </c>
      <c r="L58" s="759" t="e">
        <f>(#REF!-#REF!)/#REF!*100</f>
        <v>#REF!</v>
      </c>
      <c r="M58" s="398"/>
      <c r="N58" s="743"/>
      <c r="O58" s="1120"/>
      <c r="P58" s="1120"/>
      <c r="Q58" s="1120"/>
      <c r="R58" s="786"/>
      <c r="S58" s="743"/>
      <c r="T58" s="793"/>
      <c r="U58" s="743"/>
      <c r="V58" s="778"/>
      <c r="W58" s="779"/>
      <c r="X58" s="804"/>
      <c r="Y58" s="813"/>
      <c r="Z58" s="814"/>
      <c r="AA58" s="815"/>
      <c r="AB58" s="795"/>
      <c r="AC58" s="743"/>
      <c r="AD58" s="817"/>
    </row>
    <row r="59" spans="1:30" ht="12.75">
      <c r="A59" s="467"/>
      <c r="B59" s="619" t="s">
        <v>813</v>
      </c>
      <c r="C59" s="771" t="s">
        <v>814</v>
      </c>
      <c r="D59" s="772"/>
      <c r="E59" s="763"/>
      <c r="F59" s="764">
        <v>40623</v>
      </c>
      <c r="G59" s="824">
        <v>22.18902429032593</v>
      </c>
      <c r="H59" s="764">
        <v>40643</v>
      </c>
      <c r="I59" s="766">
        <v>21.948118994954033</v>
      </c>
      <c r="J59" s="767">
        <v>-1.0856957575954596</v>
      </c>
      <c r="K59" s="759" t="e">
        <f>(#REF!-#REF!)/#REF!*100</f>
        <v>#REF!</v>
      </c>
      <c r="L59" s="759" t="e">
        <f>(#REF!-#REF!)/#REF!*100</f>
        <v>#REF!</v>
      </c>
      <c r="M59" s="398"/>
      <c r="N59" s="743"/>
      <c r="O59" s="743"/>
      <c r="P59" s="805"/>
      <c r="Q59" s="805"/>
      <c r="R59" s="773"/>
      <c r="S59" s="743"/>
      <c r="T59" s="793"/>
      <c r="U59" s="743"/>
      <c r="V59" s="773"/>
      <c r="W59" s="806"/>
      <c r="X59" s="804"/>
      <c r="Y59" s="818"/>
      <c r="Z59" s="814"/>
      <c r="AA59" s="819"/>
      <c r="AB59" s="809"/>
      <c r="AC59" s="743"/>
      <c r="AD59" s="817"/>
    </row>
    <row r="60" spans="1:30" ht="12.75">
      <c r="A60" s="467"/>
      <c r="B60" s="619"/>
      <c r="C60" s="771" t="s">
        <v>815</v>
      </c>
      <c r="D60" s="772"/>
      <c r="E60" s="763"/>
      <c r="F60" s="764">
        <v>134717</v>
      </c>
      <c r="G60" s="824">
        <v>73.58488504836762</v>
      </c>
      <c r="H60" s="764">
        <v>137549</v>
      </c>
      <c r="I60" s="766">
        <v>74.27950248842193</v>
      </c>
      <c r="J60" s="767">
        <v>0.9439675547467772</v>
      </c>
      <c r="K60" s="759" t="e">
        <f>(#REF!-#REF!)/#REF!*100</f>
        <v>#REF!</v>
      </c>
      <c r="L60" s="759" t="e">
        <f>(#REF!-#REF!)/#REF!*100</f>
        <v>#REF!</v>
      </c>
      <c r="M60" s="398"/>
      <c r="N60" s="1118"/>
      <c r="O60" s="1118"/>
      <c r="P60" s="1118"/>
      <c r="Q60" s="1118"/>
      <c r="R60" s="774"/>
      <c r="S60" s="775"/>
      <c r="T60" s="776"/>
      <c r="U60" s="777"/>
      <c r="V60" s="778"/>
      <c r="W60" s="779"/>
      <c r="X60" s="829"/>
      <c r="Y60" s="830"/>
      <c r="Z60" s="782"/>
      <c r="AA60" s="783"/>
      <c r="AB60" s="809"/>
      <c r="AC60" s="821"/>
      <c r="AD60" s="797"/>
    </row>
    <row r="61" spans="1:30" ht="12.75">
      <c r="A61" s="467"/>
      <c r="B61" s="619"/>
      <c r="C61" s="771" t="s">
        <v>816</v>
      </c>
      <c r="D61" s="772"/>
      <c r="E61" s="763"/>
      <c r="F61" s="764">
        <v>16381</v>
      </c>
      <c r="G61" s="824">
        <v>8.94760128252047</v>
      </c>
      <c r="H61" s="764">
        <v>18941</v>
      </c>
      <c r="I61" s="766">
        <v>10.228558961775075</v>
      </c>
      <c r="J61" s="767">
        <v>14.316213237585941</v>
      </c>
      <c r="K61" s="759" t="e">
        <f>(#REF!-#REF!)/#REF!*100</f>
        <v>#REF!</v>
      </c>
      <c r="L61" s="759" t="e">
        <f>(#REF!-#REF!)/#REF!*100</f>
        <v>#REF!</v>
      </c>
      <c r="M61" s="398"/>
      <c r="N61" s="785"/>
      <c r="O61" s="1119"/>
      <c r="P61" s="1119"/>
      <c r="Q61" s="1119"/>
      <c r="R61" s="786"/>
      <c r="S61" s="787"/>
      <c r="T61" s="788"/>
      <c r="U61" s="743"/>
      <c r="V61" s="778"/>
      <c r="W61" s="779"/>
      <c r="X61" s="794"/>
      <c r="Y61" s="743"/>
      <c r="Z61" s="744"/>
      <c r="AA61" s="790"/>
      <c r="AB61" s="795"/>
      <c r="AC61" s="821"/>
      <c r="AD61" s="797"/>
    </row>
    <row r="62" spans="1:30" ht="12.75">
      <c r="A62" s="467"/>
      <c r="B62" s="619"/>
      <c r="C62" s="771" t="s">
        <v>817</v>
      </c>
      <c r="D62" s="772"/>
      <c r="E62" s="763"/>
      <c r="F62" s="764">
        <v>308398</v>
      </c>
      <c r="G62" s="824">
        <v>168.4526182972192</v>
      </c>
      <c r="H62" s="764">
        <v>325868</v>
      </c>
      <c r="I62" s="766">
        <v>175.9759279740098</v>
      </c>
      <c r="J62" s="767">
        <v>4.4661280737806095</v>
      </c>
      <c r="K62" s="759" t="e">
        <f>(#REF!-#REF!)/#REF!*100</f>
        <v>#REF!</v>
      </c>
      <c r="L62" s="759" t="e">
        <f>(#REF!-#REF!)/#REF!*100</f>
        <v>#REF!</v>
      </c>
      <c r="M62" s="398"/>
      <c r="N62" s="743"/>
      <c r="O62" s="785"/>
      <c r="P62" s="1119"/>
      <c r="Q62" s="1119"/>
      <c r="R62" s="786"/>
      <c r="S62" s="743"/>
      <c r="T62" s="793"/>
      <c r="U62" s="743"/>
      <c r="V62" s="778"/>
      <c r="W62" s="779"/>
      <c r="X62" s="794"/>
      <c r="Y62" s="813"/>
      <c r="Z62" s="814"/>
      <c r="AA62" s="815"/>
      <c r="AB62" s="795"/>
      <c r="AC62" s="821"/>
      <c r="AD62" s="797"/>
    </row>
    <row r="63" spans="1:30" ht="12.75">
      <c r="A63" s="467"/>
      <c r="B63" s="771" t="s">
        <v>818</v>
      </c>
      <c r="C63" s="771"/>
      <c r="D63" s="771"/>
      <c r="E63" s="763"/>
      <c r="F63" s="764">
        <v>282276</v>
      </c>
      <c r="G63" s="824">
        <v>154.18430496457773</v>
      </c>
      <c r="H63" s="764">
        <v>294071</v>
      </c>
      <c r="I63" s="766">
        <v>158.80484464643672</v>
      </c>
      <c r="J63" s="767">
        <v>2.996763959159466</v>
      </c>
      <c r="K63" s="759" t="e">
        <f>(#REF!-#REF!)/#REF!*100</f>
        <v>#REF!</v>
      </c>
      <c r="L63" s="759" t="e">
        <f>(#REF!-#REF!)/#REF!*100</f>
        <v>#REF!</v>
      </c>
      <c r="M63" s="398"/>
      <c r="N63" s="743"/>
      <c r="O63" s="743"/>
      <c r="P63" s="1120"/>
      <c r="Q63" s="1120"/>
      <c r="R63" s="786"/>
      <c r="S63" s="743"/>
      <c r="T63" s="793"/>
      <c r="U63" s="743"/>
      <c r="V63" s="778"/>
      <c r="W63" s="779"/>
      <c r="X63" s="794"/>
      <c r="Y63" s="813"/>
      <c r="Z63" s="814"/>
      <c r="AA63" s="815"/>
      <c r="AB63" s="795"/>
      <c r="AC63" s="821"/>
      <c r="AD63" s="797"/>
    </row>
    <row r="64" spans="1:30" ht="6.75" customHeight="1">
      <c r="A64" s="467"/>
      <c r="B64" s="467"/>
      <c r="C64" s="799"/>
      <c r="D64" s="800"/>
      <c r="E64" s="750"/>
      <c r="F64" s="764"/>
      <c r="G64" s="825"/>
      <c r="H64" s="764"/>
      <c r="I64" s="764"/>
      <c r="J64" s="802"/>
      <c r="K64" s="759" t="e">
        <f>(#REF!-#REF!)/#REF!*100</f>
        <v>#REF!</v>
      </c>
      <c r="L64" s="759" t="e">
        <f>(#REF!-#REF!)/#REF!*100</f>
        <v>#REF!</v>
      </c>
      <c r="M64" s="398"/>
      <c r="N64" s="743"/>
      <c r="O64" s="743"/>
      <c r="P64" s="1120"/>
      <c r="Q64" s="1120"/>
      <c r="R64" s="786"/>
      <c r="S64" s="743"/>
      <c r="T64" s="793"/>
      <c r="U64" s="743"/>
      <c r="V64" s="778"/>
      <c r="W64" s="779"/>
      <c r="X64" s="794"/>
      <c r="Y64" s="813"/>
      <c r="Z64" s="814"/>
      <c r="AA64" s="815"/>
      <c r="AB64" s="795"/>
      <c r="AC64" s="821"/>
      <c r="AD64" s="797"/>
    </row>
    <row r="65" spans="1:30" s="762" customFormat="1" ht="12.75">
      <c r="A65" s="752" t="s">
        <v>825</v>
      </c>
      <c r="B65" s="753"/>
      <c r="C65" s="753"/>
      <c r="D65" s="753"/>
      <c r="E65" s="754"/>
      <c r="F65" s="755">
        <v>6739004</v>
      </c>
      <c r="G65" s="823">
        <v>528.778470670624</v>
      </c>
      <c r="H65" s="755">
        <v>7069058</v>
      </c>
      <c r="I65" s="757">
        <v>548.6276543787446</v>
      </c>
      <c r="J65" s="758">
        <v>3.7537806111786125</v>
      </c>
      <c r="K65" s="759" t="e">
        <f>(#REF!-#REF!)/#REF!*100</f>
        <v>#REF!</v>
      </c>
      <c r="L65" s="759" t="e">
        <f>(#REF!-#REF!)/#REF!*100</f>
        <v>#REF!</v>
      </c>
      <c r="M65" s="398"/>
      <c r="N65" s="743"/>
      <c r="O65" s="743"/>
      <c r="P65" s="1120"/>
      <c r="Q65" s="1120"/>
      <c r="R65" s="786"/>
      <c r="S65" s="743"/>
      <c r="T65" s="793"/>
      <c r="U65" s="743"/>
      <c r="V65" s="778"/>
      <c r="W65" s="779"/>
      <c r="X65" s="804"/>
      <c r="Y65" s="813"/>
      <c r="Z65" s="814"/>
      <c r="AA65" s="815"/>
      <c r="AB65" s="795"/>
      <c r="AC65" s="821"/>
      <c r="AD65" s="797"/>
    </row>
    <row r="66" spans="1:30" ht="13.5" customHeight="1">
      <c r="A66" s="619" t="s">
        <v>811</v>
      </c>
      <c r="B66" s="1117" t="s">
        <v>812</v>
      </c>
      <c r="C66" s="1117"/>
      <c r="D66" s="1117"/>
      <c r="E66" s="763" t="s">
        <v>420</v>
      </c>
      <c r="F66" s="764">
        <v>4466517</v>
      </c>
      <c r="G66" s="824">
        <v>350.46692782558716</v>
      </c>
      <c r="H66" s="764">
        <v>4781875</v>
      </c>
      <c r="I66" s="766">
        <v>371.1200084625645</v>
      </c>
      <c r="J66" s="767">
        <v>5.893018426907176</v>
      </c>
      <c r="K66" s="759" t="e">
        <f>(#REF!-#REF!)/#REF!*100</f>
        <v>#REF!</v>
      </c>
      <c r="L66" s="759" t="e">
        <f>(#REF!-#REF!)/#REF!*100</f>
        <v>#REF!</v>
      </c>
      <c r="M66" s="831"/>
      <c r="N66" s="743"/>
      <c r="O66" s="1120"/>
      <c r="P66" s="1120"/>
      <c r="Q66" s="1120"/>
      <c r="R66" s="786"/>
      <c r="S66" s="787"/>
      <c r="T66" s="788"/>
      <c r="U66" s="743"/>
      <c r="V66" s="778"/>
      <c r="W66" s="779"/>
      <c r="X66" s="794"/>
      <c r="Y66" s="813"/>
      <c r="Z66" s="814"/>
      <c r="AA66" s="832"/>
      <c r="AB66" s="795"/>
      <c r="AC66" s="787"/>
      <c r="AD66" s="833"/>
    </row>
    <row r="67" spans="1:30" ht="12.75">
      <c r="A67" s="619"/>
      <c r="B67" s="619" t="s">
        <v>813</v>
      </c>
      <c r="C67" s="771" t="s">
        <v>814</v>
      </c>
      <c r="D67" s="772"/>
      <c r="E67" s="763"/>
      <c r="F67" s="764">
        <v>298653</v>
      </c>
      <c r="G67" s="824">
        <v>23.43391940429088</v>
      </c>
      <c r="H67" s="764">
        <v>294586</v>
      </c>
      <c r="I67" s="766">
        <v>22.862738740128723</v>
      </c>
      <c r="J67" s="767">
        <v>-2.437409868609379</v>
      </c>
      <c r="K67" s="759" t="e">
        <f>(#REF!-#REF!)/#REF!*100</f>
        <v>#REF!</v>
      </c>
      <c r="L67" s="759" t="e">
        <f>(#REF!-#REF!)/#REF!*100</f>
        <v>#REF!</v>
      </c>
      <c r="M67" s="831"/>
      <c r="N67" s="743"/>
      <c r="O67" s="743"/>
      <c r="P67" s="805"/>
      <c r="Q67" s="805"/>
      <c r="R67" s="773"/>
      <c r="S67" s="743"/>
      <c r="T67" s="793"/>
      <c r="U67" s="743"/>
      <c r="V67" s="743"/>
      <c r="W67" s="806"/>
      <c r="X67" s="804"/>
      <c r="Y67" s="818"/>
      <c r="Z67" s="814"/>
      <c r="AA67" s="819"/>
      <c r="AB67" s="809"/>
      <c r="AC67" s="743"/>
      <c r="AD67" s="817"/>
    </row>
    <row r="68" spans="1:30" ht="12.75">
      <c r="A68" s="619"/>
      <c r="B68" s="619"/>
      <c r="C68" s="771" t="s">
        <v>815</v>
      </c>
      <c r="D68" s="772"/>
      <c r="E68" s="763"/>
      <c r="F68" s="764">
        <v>1003487</v>
      </c>
      <c r="G68" s="824">
        <v>78.73898297105217</v>
      </c>
      <c r="H68" s="764">
        <v>1006795</v>
      </c>
      <c r="I68" s="766">
        <v>78.13708407686684</v>
      </c>
      <c r="J68" s="767">
        <v>-0.764422997953389</v>
      </c>
      <c r="K68" s="759" t="e">
        <f>(#REF!-#REF!)/#REF!*100</f>
        <v>#REF!</v>
      </c>
      <c r="L68" s="759" t="e">
        <f>(#REF!-#REF!)/#REF!*100</f>
        <v>#REF!</v>
      </c>
      <c r="M68" s="831"/>
      <c r="N68" s="1118"/>
      <c r="O68" s="1118"/>
      <c r="P68" s="1118"/>
      <c r="Q68" s="1118"/>
      <c r="R68" s="774"/>
      <c r="S68" s="775"/>
      <c r="T68" s="776"/>
      <c r="U68" s="777"/>
      <c r="V68" s="778"/>
      <c r="W68" s="779"/>
      <c r="X68" s="834"/>
      <c r="Y68" s="835"/>
      <c r="Z68" s="782"/>
      <c r="AA68" s="783"/>
      <c r="AB68" s="809"/>
      <c r="AC68" s="821"/>
      <c r="AD68" s="797"/>
    </row>
    <row r="69" spans="1:30" ht="12.75">
      <c r="A69" s="619"/>
      <c r="B69" s="619"/>
      <c r="C69" s="771" t="s">
        <v>816</v>
      </c>
      <c r="D69" s="772"/>
      <c r="E69" s="763"/>
      <c r="F69" s="764">
        <v>90125</v>
      </c>
      <c r="G69" s="824">
        <v>7.071691850782398</v>
      </c>
      <c r="H69" s="764">
        <v>100258</v>
      </c>
      <c r="I69" s="766">
        <v>7.780995908182416</v>
      </c>
      <c r="J69" s="767">
        <v>10.03018898966225</v>
      </c>
      <c r="K69" s="759" t="e">
        <f>(#REF!-#REF!)/#REF!*100</f>
        <v>#REF!</v>
      </c>
      <c r="L69" s="759" t="e">
        <f>(#REF!-#REF!)/#REF!*100</f>
        <v>#REF!</v>
      </c>
      <c r="M69" s="831"/>
      <c r="N69" s="785"/>
      <c r="O69" s="1119"/>
      <c r="P69" s="1119"/>
      <c r="Q69" s="1119"/>
      <c r="R69" s="786"/>
      <c r="S69" s="787"/>
      <c r="T69" s="788"/>
      <c r="U69" s="777"/>
      <c r="V69" s="744"/>
      <c r="W69" s="779"/>
      <c r="X69" s="804"/>
      <c r="Y69" s="836"/>
      <c r="Z69" s="814"/>
      <c r="AA69" s="837"/>
      <c r="AB69" s="795"/>
      <c r="AC69" s="821"/>
      <c r="AD69" s="797"/>
    </row>
    <row r="70" spans="1:30" ht="12.75">
      <c r="A70" s="619"/>
      <c r="B70" s="619"/>
      <c r="C70" s="771" t="s">
        <v>817</v>
      </c>
      <c r="D70" s="772"/>
      <c r="E70" s="763"/>
      <c r="F70" s="764">
        <v>1852017</v>
      </c>
      <c r="G70" s="824">
        <v>145.31920695046284</v>
      </c>
      <c r="H70" s="764">
        <v>1983508</v>
      </c>
      <c r="I70" s="766">
        <v>153.93951237653943</v>
      </c>
      <c r="J70" s="767">
        <v>5.931979403806622</v>
      </c>
      <c r="K70" s="759" t="e">
        <f>(#REF!-#REF!)/#REF!*100</f>
        <v>#REF!</v>
      </c>
      <c r="L70" s="759" t="e">
        <f>(#REF!-#REF!)/#REF!*100</f>
        <v>#REF!</v>
      </c>
      <c r="M70" s="831"/>
      <c r="N70" s="743"/>
      <c r="O70" s="785"/>
      <c r="P70" s="1119"/>
      <c r="Q70" s="1119"/>
      <c r="R70" s="786"/>
      <c r="S70" s="743"/>
      <c r="T70" s="793"/>
      <c r="U70" s="777"/>
      <c r="V70" s="744"/>
      <c r="W70" s="779"/>
      <c r="X70" s="794"/>
      <c r="Y70" s="836"/>
      <c r="Z70" s="814"/>
      <c r="AA70" s="837"/>
      <c r="AB70" s="795"/>
      <c r="AC70" s="821"/>
      <c r="AD70" s="797"/>
    </row>
    <row r="71" spans="1:30" ht="13.5">
      <c r="A71" s="619"/>
      <c r="B71" s="771" t="s">
        <v>818</v>
      </c>
      <c r="C71" s="771"/>
      <c r="D71" s="771"/>
      <c r="E71" s="763"/>
      <c r="F71" s="764">
        <v>2272487</v>
      </c>
      <c r="G71" s="824">
        <v>178.31154284503677</v>
      </c>
      <c r="H71" s="764">
        <v>2287183</v>
      </c>
      <c r="I71" s="766">
        <v>177.5076459161801</v>
      </c>
      <c r="J71" s="767">
        <v>-0.45083841238214006</v>
      </c>
      <c r="K71" s="759" t="e">
        <f>(#REF!-#REF!)/#REF!*100</f>
        <v>#REF!</v>
      </c>
      <c r="L71" s="759" t="e">
        <f>(#REF!-#REF!)/#REF!*100</f>
        <v>#REF!</v>
      </c>
      <c r="M71" s="838"/>
      <c r="N71" s="743"/>
      <c r="O71" s="743"/>
      <c r="P71" s="1120"/>
      <c r="Q71" s="1120"/>
      <c r="R71" s="786"/>
      <c r="S71" s="743"/>
      <c r="T71" s="793"/>
      <c r="U71" s="777"/>
      <c r="V71" s="744"/>
      <c r="W71" s="779"/>
      <c r="X71" s="794"/>
      <c r="Y71" s="836"/>
      <c r="Z71" s="814"/>
      <c r="AA71" s="837"/>
      <c r="AB71" s="795"/>
      <c r="AC71" s="821"/>
      <c r="AD71" s="797"/>
    </row>
    <row r="72" spans="1:30" ht="9" customHeight="1">
      <c r="A72" s="467"/>
      <c r="B72" s="799"/>
      <c r="C72" s="799"/>
      <c r="D72" s="799"/>
      <c r="E72" s="839"/>
      <c r="F72" s="840"/>
      <c r="G72" s="841"/>
      <c r="H72" s="840"/>
      <c r="I72" s="841"/>
      <c r="J72" s="841"/>
      <c r="K72" s="842"/>
      <c r="L72" s="398"/>
      <c r="M72" s="398"/>
      <c r="N72" s="743"/>
      <c r="O72" s="743"/>
      <c r="P72" s="1120"/>
      <c r="Q72" s="1120"/>
      <c r="R72" s="786"/>
      <c r="S72" s="743"/>
      <c r="T72" s="793"/>
      <c r="U72" s="777"/>
      <c r="V72" s="744"/>
      <c r="W72" s="779"/>
      <c r="X72" s="794"/>
      <c r="Y72" s="836"/>
      <c r="Z72" s="814"/>
      <c r="AA72" s="837"/>
      <c r="AB72" s="795"/>
      <c r="AC72" s="821"/>
      <c r="AD72" s="797"/>
    </row>
    <row r="73" spans="1:30" s="850" customFormat="1" ht="4.5" customHeight="1">
      <c r="A73" s="843" t="s">
        <v>7</v>
      </c>
      <c r="B73" s="843"/>
      <c r="C73" s="843"/>
      <c r="D73" s="844"/>
      <c r="E73" s="844"/>
      <c r="F73" s="845"/>
      <c r="G73" s="846"/>
      <c r="H73" s="847"/>
      <c r="I73" s="846"/>
      <c r="J73" s="848"/>
      <c r="K73" s="849"/>
      <c r="L73" s="398"/>
      <c r="M73" s="398"/>
      <c r="N73" s="743"/>
      <c r="O73" s="743"/>
      <c r="P73" s="1120"/>
      <c r="Q73" s="1120"/>
      <c r="R73" s="786"/>
      <c r="S73" s="743"/>
      <c r="T73" s="793"/>
      <c r="U73" s="777"/>
      <c r="V73" s="744"/>
      <c r="W73" s="779"/>
      <c r="X73" s="804"/>
      <c r="Y73" s="836"/>
      <c r="Z73" s="814"/>
      <c r="AA73" s="837"/>
      <c r="AB73" s="795"/>
      <c r="AC73" s="821"/>
      <c r="AD73" s="797"/>
    </row>
    <row r="74" spans="1:30" ht="25.5" customHeight="1">
      <c r="A74" s="1122" t="s">
        <v>826</v>
      </c>
      <c r="B74" s="1122"/>
      <c r="C74" s="1122"/>
      <c r="D74" s="1122"/>
      <c r="E74" s="1122"/>
      <c r="F74" s="1122"/>
      <c r="G74" s="1122"/>
      <c r="H74" s="1122"/>
      <c r="I74" s="1122"/>
      <c r="J74" s="1122"/>
      <c r="L74" s="398"/>
      <c r="M74" s="398"/>
      <c r="N74" s="743"/>
      <c r="O74" s="1120"/>
      <c r="P74" s="1120"/>
      <c r="Q74" s="1120"/>
      <c r="R74" s="786"/>
      <c r="S74" s="787"/>
      <c r="T74" s="788"/>
      <c r="U74" s="777"/>
      <c r="V74" s="744"/>
      <c r="W74" s="779"/>
      <c r="X74" s="794"/>
      <c r="Y74" s="836"/>
      <c r="Z74" s="814"/>
      <c r="AA74" s="789"/>
      <c r="AB74" s="795"/>
      <c r="AC74" s="743"/>
      <c r="AD74" s="817"/>
    </row>
    <row r="75" spans="14:30" ht="8.25">
      <c r="N75" s="851"/>
      <c r="O75" s="851"/>
      <c r="P75" s="851"/>
      <c r="Q75" s="851"/>
      <c r="R75" s="851"/>
      <c r="S75" s="852"/>
      <c r="T75" s="853"/>
      <c r="U75" s="854"/>
      <c r="V75" s="855"/>
      <c r="W75" s="856"/>
      <c r="X75" s="856"/>
      <c r="Y75" s="851"/>
      <c r="Z75" s="851"/>
      <c r="AA75" s="851"/>
      <c r="AB75" s="851"/>
      <c r="AC75" s="851"/>
      <c r="AD75" s="857"/>
    </row>
    <row r="76" spans="9:30" ht="15">
      <c r="I76" s="858"/>
      <c r="J76" s="645"/>
      <c r="N76" s="1123"/>
      <c r="O76" s="1123"/>
      <c r="P76" s="1123"/>
      <c r="Q76" s="1123"/>
      <c r="R76" s="1123"/>
      <c r="S76" s="1123"/>
      <c r="T76" s="1123"/>
      <c r="U76" s="1123"/>
      <c r="V76" s="1123"/>
      <c r="W76" s="1123"/>
      <c r="Y76" s="860"/>
      <c r="Z76" s="734"/>
      <c r="AA76" s="734"/>
      <c r="AD76" s="734"/>
    </row>
    <row r="77" spans="6:30" ht="15.75">
      <c r="F77" s="661"/>
      <c r="N77" s="861"/>
      <c r="O77" s="861"/>
      <c r="P77" s="861"/>
      <c r="Q77" s="859"/>
      <c r="R77" s="859"/>
      <c r="S77" s="859"/>
      <c r="T77" s="859"/>
      <c r="U77" s="859"/>
      <c r="V77" s="859"/>
      <c r="W77" s="859"/>
      <c r="Z77" s="734"/>
      <c r="AA77" s="734"/>
      <c r="AD77" s="734"/>
    </row>
    <row r="78" spans="14:30" ht="15" customHeight="1">
      <c r="N78" s="862"/>
      <c r="O78" s="862"/>
      <c r="P78" s="863"/>
      <c r="Z78" s="734"/>
      <c r="AA78" s="734"/>
      <c r="AD78" s="734"/>
    </row>
    <row r="79" spans="14:30" ht="15" customHeight="1">
      <c r="N79" s="769"/>
      <c r="O79" s="769"/>
      <c r="P79" s="769"/>
      <c r="Z79" s="734"/>
      <c r="AA79" s="734"/>
      <c r="AD79" s="734"/>
    </row>
    <row r="80" spans="14:30" ht="15" customHeight="1">
      <c r="N80" s="862"/>
      <c r="O80" s="862"/>
      <c r="P80" s="863"/>
      <c r="Z80" s="734"/>
      <c r="AA80" s="734"/>
      <c r="AD80" s="734"/>
    </row>
    <row r="81" spans="14:30" ht="15" customHeight="1">
      <c r="N81" s="862"/>
      <c r="O81" s="862"/>
      <c r="P81" s="863"/>
      <c r="Z81" s="734"/>
      <c r="AA81" s="734"/>
      <c r="AD81" s="734"/>
    </row>
    <row r="82" spans="14:30" ht="15" customHeight="1">
      <c r="N82" s="862"/>
      <c r="O82" s="862"/>
      <c r="P82" s="863"/>
      <c r="T82" s="864"/>
      <c r="U82" s="865"/>
      <c r="V82" s="866"/>
      <c r="Z82" s="734"/>
      <c r="AA82" s="734"/>
      <c r="AD82" s="734"/>
    </row>
    <row r="83" spans="14:30" ht="15" customHeight="1">
      <c r="N83" s="862"/>
      <c r="O83" s="862"/>
      <c r="P83" s="863"/>
      <c r="T83" s="864"/>
      <c r="U83" s="865"/>
      <c r="V83" s="866"/>
      <c r="Z83" s="734"/>
      <c r="AA83" s="734"/>
      <c r="AD83" s="734"/>
    </row>
    <row r="84" spans="14:30" ht="15" customHeight="1">
      <c r="N84" s="862"/>
      <c r="O84" s="862"/>
      <c r="P84" s="863"/>
      <c r="T84" s="864"/>
      <c r="U84" s="865"/>
      <c r="V84" s="866"/>
      <c r="Z84" s="734"/>
      <c r="AA84" s="734"/>
      <c r="AD84" s="734"/>
    </row>
    <row r="85" spans="14:30" ht="15" customHeight="1">
      <c r="N85" s="862"/>
      <c r="O85" s="862"/>
      <c r="P85" s="863"/>
      <c r="T85" s="864"/>
      <c r="U85" s="865"/>
      <c r="V85" s="866"/>
      <c r="Z85" s="734"/>
      <c r="AA85" s="734"/>
      <c r="AD85" s="734"/>
    </row>
    <row r="86" spans="14:30" ht="15" customHeight="1">
      <c r="N86" s="862"/>
      <c r="O86" s="862"/>
      <c r="P86" s="863"/>
      <c r="T86" s="864"/>
      <c r="U86" s="865"/>
      <c r="V86" s="866"/>
      <c r="Z86" s="734"/>
      <c r="AA86" s="734"/>
      <c r="AD86" s="734"/>
    </row>
    <row r="87" spans="16:30" ht="8.25">
      <c r="P87" s="398"/>
      <c r="T87" s="864"/>
      <c r="U87" s="865"/>
      <c r="V87" s="866"/>
      <c r="Z87" s="734"/>
      <c r="AA87" s="734"/>
      <c r="AD87" s="734"/>
    </row>
    <row r="88" spans="16:30" ht="8.25">
      <c r="P88" s="398"/>
      <c r="T88" s="864"/>
      <c r="U88" s="865"/>
      <c r="V88" s="866"/>
      <c r="Z88" s="734"/>
      <c r="AA88" s="734"/>
      <c r="AD88" s="734"/>
    </row>
    <row r="89" spans="16:30" ht="8.25">
      <c r="P89" s="398"/>
      <c r="T89" s="864"/>
      <c r="U89" s="865"/>
      <c r="V89" s="866"/>
      <c r="Z89" s="734"/>
      <c r="AA89" s="734"/>
      <c r="AD89" s="734"/>
    </row>
    <row r="90" spans="16:30" ht="8.25">
      <c r="P90" s="398"/>
      <c r="T90" s="864"/>
      <c r="U90" s="865"/>
      <c r="V90" s="866"/>
      <c r="Z90" s="734"/>
      <c r="AA90" s="734"/>
      <c r="AD90" s="734"/>
    </row>
    <row r="91" spans="16:30" ht="8.25">
      <c r="P91" s="398"/>
      <c r="T91" s="864"/>
      <c r="U91" s="865"/>
      <c r="V91" s="866"/>
      <c r="Z91" s="734"/>
      <c r="AA91" s="734"/>
      <c r="AD91" s="734"/>
    </row>
    <row r="92" spans="16:30" ht="8.25">
      <c r="P92" s="398"/>
      <c r="T92" s="864"/>
      <c r="U92" s="865"/>
      <c r="V92" s="866"/>
      <c r="Z92" s="734"/>
      <c r="AA92" s="734"/>
      <c r="AD92" s="734"/>
    </row>
    <row r="93" spans="16:30" ht="8.25">
      <c r="P93" s="398"/>
      <c r="T93" s="864"/>
      <c r="U93" s="865"/>
      <c r="V93" s="866"/>
      <c r="Z93" s="734"/>
      <c r="AA93" s="734"/>
      <c r="AD93" s="734"/>
    </row>
    <row r="94" spans="16:30" ht="8.25">
      <c r="P94" s="398"/>
      <c r="T94" s="864"/>
      <c r="U94" s="865"/>
      <c r="V94" s="866"/>
      <c r="Z94" s="734"/>
      <c r="AA94" s="734"/>
      <c r="AD94" s="734"/>
    </row>
    <row r="95" spans="16:30" ht="8.25">
      <c r="P95" s="398"/>
      <c r="T95" s="864"/>
      <c r="U95" s="865"/>
      <c r="V95" s="866"/>
      <c r="Z95" s="734"/>
      <c r="AA95" s="734"/>
      <c r="AD95" s="734"/>
    </row>
    <row r="96" spans="16:30" ht="8.25">
      <c r="P96" s="398"/>
      <c r="T96" s="864"/>
      <c r="U96" s="865"/>
      <c r="V96" s="866"/>
      <c r="Z96" s="734"/>
      <c r="AA96" s="734"/>
      <c r="AD96" s="734"/>
    </row>
    <row r="97" spans="16:30" ht="8.25">
      <c r="P97" s="398"/>
      <c r="T97" s="864"/>
      <c r="U97" s="865"/>
      <c r="V97" s="866"/>
      <c r="Z97" s="734"/>
      <c r="AA97" s="734"/>
      <c r="AD97" s="734"/>
    </row>
    <row r="98" spans="16:30" ht="8.25">
      <c r="P98" s="398"/>
      <c r="T98" s="864"/>
      <c r="U98" s="865"/>
      <c r="V98" s="866"/>
      <c r="Z98" s="734"/>
      <c r="AA98" s="734"/>
      <c r="AD98" s="734"/>
    </row>
    <row r="99" spans="16:30" ht="8.25">
      <c r="P99" s="398"/>
      <c r="T99" s="864"/>
      <c r="U99" s="865"/>
      <c r="V99" s="866"/>
      <c r="Z99" s="734"/>
      <c r="AA99" s="734"/>
      <c r="AD99" s="734"/>
    </row>
    <row r="100" spans="16:30" ht="8.25">
      <c r="P100" s="398"/>
      <c r="T100" s="864"/>
      <c r="U100" s="865"/>
      <c r="V100" s="866"/>
      <c r="Z100" s="734"/>
      <c r="AA100" s="734"/>
      <c r="AD100" s="734"/>
    </row>
    <row r="101" spans="16:30" ht="8.25">
      <c r="P101" s="398"/>
      <c r="T101" s="864"/>
      <c r="U101" s="865"/>
      <c r="V101" s="866"/>
      <c r="Z101" s="734"/>
      <c r="AA101" s="734"/>
      <c r="AD101" s="734"/>
    </row>
    <row r="102" spans="16:30" ht="8.25">
      <c r="P102" s="398"/>
      <c r="T102" s="864"/>
      <c r="U102" s="865"/>
      <c r="V102" s="866"/>
      <c r="Z102" s="734"/>
      <c r="AA102" s="734"/>
      <c r="AD102" s="734"/>
    </row>
    <row r="103" spans="16:30" ht="8.25">
      <c r="P103" s="398"/>
      <c r="T103" s="864"/>
      <c r="U103" s="865"/>
      <c r="V103" s="866"/>
      <c r="Z103" s="734"/>
      <c r="AA103" s="734"/>
      <c r="AD103" s="734"/>
    </row>
    <row r="104" spans="16:30" ht="8.25">
      <c r="P104" s="398"/>
      <c r="T104" s="864"/>
      <c r="U104" s="865"/>
      <c r="V104" s="866"/>
      <c r="Z104" s="734"/>
      <c r="AA104" s="734"/>
      <c r="AD104" s="734"/>
    </row>
    <row r="105" spans="16:30" ht="8.25">
      <c r="P105" s="398"/>
      <c r="T105" s="864"/>
      <c r="U105" s="865"/>
      <c r="V105" s="866"/>
      <c r="Z105" s="734"/>
      <c r="AA105" s="734"/>
      <c r="AD105" s="734"/>
    </row>
    <row r="106" spans="16:30" ht="8.25">
      <c r="P106" s="398"/>
      <c r="T106" s="864"/>
      <c r="U106" s="865"/>
      <c r="V106" s="866"/>
      <c r="Z106" s="734"/>
      <c r="AA106" s="734"/>
      <c r="AD106" s="734"/>
    </row>
    <row r="107" spans="16:30" ht="8.25">
      <c r="P107" s="398"/>
      <c r="T107" s="864"/>
      <c r="U107" s="865"/>
      <c r="V107" s="866"/>
      <c r="Z107" s="734"/>
      <c r="AA107" s="734"/>
      <c r="AD107" s="734"/>
    </row>
    <row r="108" spans="16:30" ht="8.25">
      <c r="P108" s="398"/>
      <c r="T108" s="864"/>
      <c r="U108" s="865"/>
      <c r="V108" s="866"/>
      <c r="Z108" s="734"/>
      <c r="AA108" s="734"/>
      <c r="AD108" s="734"/>
    </row>
    <row r="109" spans="16:30" ht="8.25">
      <c r="P109" s="398"/>
      <c r="T109" s="864"/>
      <c r="U109" s="865"/>
      <c r="V109" s="866"/>
      <c r="Z109" s="734"/>
      <c r="AA109" s="734"/>
      <c r="AD109" s="734"/>
    </row>
    <row r="110" spans="16:30" ht="8.25">
      <c r="P110" s="398"/>
      <c r="T110" s="864"/>
      <c r="U110" s="865"/>
      <c r="V110" s="866"/>
      <c r="Z110" s="734"/>
      <c r="AA110" s="734"/>
      <c r="AD110" s="734"/>
    </row>
    <row r="111" spans="16:30" ht="8.25">
      <c r="P111" s="398"/>
      <c r="T111" s="864"/>
      <c r="U111" s="865"/>
      <c r="V111" s="866"/>
      <c r="Z111" s="734"/>
      <c r="AA111" s="734"/>
      <c r="AD111" s="734"/>
    </row>
    <row r="112" spans="16:30" ht="8.25">
      <c r="P112" s="398"/>
      <c r="T112" s="864"/>
      <c r="U112" s="865"/>
      <c r="V112" s="866"/>
      <c r="Z112" s="734"/>
      <c r="AA112" s="734"/>
      <c r="AD112" s="734"/>
    </row>
    <row r="113" spans="16:30" ht="8.25">
      <c r="P113" s="398"/>
      <c r="T113" s="864"/>
      <c r="U113" s="865"/>
      <c r="V113" s="866"/>
      <c r="Z113" s="734"/>
      <c r="AA113" s="734"/>
      <c r="AD113" s="734"/>
    </row>
    <row r="114" spans="16:30" ht="8.25">
      <c r="P114" s="398"/>
      <c r="T114" s="864"/>
      <c r="U114" s="865"/>
      <c r="V114" s="866"/>
      <c r="Z114" s="734"/>
      <c r="AA114" s="734"/>
      <c r="AD114" s="734"/>
    </row>
    <row r="115" spans="16:30" ht="8.25">
      <c r="P115" s="398"/>
      <c r="T115" s="864"/>
      <c r="U115" s="865"/>
      <c r="V115" s="866"/>
      <c r="Z115" s="734"/>
      <c r="AA115" s="734"/>
      <c r="AD115" s="734"/>
    </row>
    <row r="116" spans="16:30" ht="8.25">
      <c r="P116" s="398"/>
      <c r="T116" s="864"/>
      <c r="U116" s="865"/>
      <c r="V116" s="866"/>
      <c r="Z116" s="734"/>
      <c r="AA116" s="734"/>
      <c r="AD116" s="734"/>
    </row>
    <row r="117" spans="16:30" ht="8.25">
      <c r="P117" s="398"/>
      <c r="T117" s="864"/>
      <c r="U117" s="865"/>
      <c r="V117" s="866"/>
      <c r="Z117" s="734"/>
      <c r="AA117" s="734"/>
      <c r="AD117" s="734"/>
    </row>
    <row r="118" spans="16:30" ht="8.25">
      <c r="P118" s="398"/>
      <c r="T118" s="864"/>
      <c r="U118" s="865"/>
      <c r="V118" s="866"/>
      <c r="Z118" s="734"/>
      <c r="AA118" s="734"/>
      <c r="AD118" s="734"/>
    </row>
    <row r="119" spans="16:30" ht="8.25">
      <c r="P119" s="398"/>
      <c r="T119" s="864"/>
      <c r="U119" s="865"/>
      <c r="V119" s="866"/>
      <c r="Z119" s="734"/>
      <c r="AA119" s="734"/>
      <c r="AD119" s="734"/>
    </row>
    <row r="120" spans="16:30" ht="8.25">
      <c r="P120" s="398"/>
      <c r="T120" s="864"/>
      <c r="U120" s="865"/>
      <c r="V120" s="866"/>
      <c r="Z120" s="734"/>
      <c r="AA120" s="734"/>
      <c r="AD120" s="734"/>
    </row>
    <row r="121" spans="16:30" ht="8.25">
      <c r="P121" s="398"/>
      <c r="T121" s="864"/>
      <c r="U121" s="865"/>
      <c r="V121" s="866"/>
      <c r="Z121" s="734"/>
      <c r="AA121" s="734"/>
      <c r="AD121" s="734"/>
    </row>
    <row r="122" spans="16:30" ht="8.25">
      <c r="P122" s="398"/>
      <c r="T122" s="864"/>
      <c r="U122" s="865"/>
      <c r="V122" s="866"/>
      <c r="Z122" s="734"/>
      <c r="AA122" s="734"/>
      <c r="AD122" s="734"/>
    </row>
    <row r="123" spans="16:30" ht="8.25">
      <c r="P123" s="398"/>
      <c r="T123" s="864"/>
      <c r="U123" s="865"/>
      <c r="V123" s="866"/>
      <c r="Z123" s="734"/>
      <c r="AA123" s="734"/>
      <c r="AD123" s="734"/>
    </row>
    <row r="124" spans="16:30" ht="8.25">
      <c r="P124" s="398"/>
      <c r="T124" s="864"/>
      <c r="U124" s="865"/>
      <c r="V124" s="866"/>
      <c r="Z124" s="734"/>
      <c r="AA124" s="734"/>
      <c r="AD124" s="734"/>
    </row>
    <row r="125" spans="16:30" ht="8.25">
      <c r="P125" s="398"/>
      <c r="T125" s="864"/>
      <c r="U125" s="865"/>
      <c r="V125" s="866"/>
      <c r="Z125" s="734"/>
      <c r="AA125" s="734"/>
      <c r="AD125" s="734"/>
    </row>
    <row r="126" spans="16:30" ht="8.25">
      <c r="P126" s="398"/>
      <c r="T126" s="864"/>
      <c r="U126" s="865"/>
      <c r="V126" s="866"/>
      <c r="Z126" s="734"/>
      <c r="AA126" s="734"/>
      <c r="AD126" s="734"/>
    </row>
    <row r="127" spans="16:30" ht="8.25">
      <c r="P127" s="398"/>
      <c r="T127" s="864"/>
      <c r="U127" s="865"/>
      <c r="V127" s="866"/>
      <c r="Z127" s="734"/>
      <c r="AA127" s="734"/>
      <c r="AD127" s="734"/>
    </row>
    <row r="128" spans="16:30" ht="8.25">
      <c r="P128" s="398"/>
      <c r="T128" s="864"/>
      <c r="U128" s="865"/>
      <c r="V128" s="866"/>
      <c r="Z128" s="734"/>
      <c r="AA128" s="734"/>
      <c r="AD128" s="734"/>
    </row>
    <row r="129" spans="16:30" ht="8.25">
      <c r="P129" s="398"/>
      <c r="T129" s="864"/>
      <c r="U129" s="865"/>
      <c r="V129" s="866"/>
      <c r="Z129" s="734"/>
      <c r="AA129" s="734"/>
      <c r="AD129" s="734"/>
    </row>
    <row r="130" spans="16:30" ht="8.25">
      <c r="P130" s="398"/>
      <c r="T130" s="864"/>
      <c r="U130" s="865"/>
      <c r="V130" s="866"/>
      <c r="Z130" s="734"/>
      <c r="AA130" s="734"/>
      <c r="AD130" s="734"/>
    </row>
    <row r="131" spans="16:30" ht="8.25">
      <c r="P131" s="398"/>
      <c r="T131" s="864"/>
      <c r="U131" s="865"/>
      <c r="V131" s="866"/>
      <c r="Z131" s="734"/>
      <c r="AA131" s="734"/>
      <c r="AD131" s="734"/>
    </row>
    <row r="132" spans="16:30" ht="8.25">
      <c r="P132" s="398"/>
      <c r="T132" s="864"/>
      <c r="U132" s="865"/>
      <c r="V132" s="866"/>
      <c r="Z132" s="734"/>
      <c r="AA132" s="734"/>
      <c r="AD132" s="734"/>
    </row>
    <row r="133" spans="16:30" ht="8.25">
      <c r="P133" s="398"/>
      <c r="T133" s="864"/>
      <c r="U133" s="865"/>
      <c r="V133" s="866"/>
      <c r="Z133" s="734"/>
      <c r="AA133" s="734"/>
      <c r="AD133" s="734"/>
    </row>
    <row r="134" spans="16:30" ht="8.25">
      <c r="P134" s="398"/>
      <c r="T134" s="864"/>
      <c r="U134" s="865"/>
      <c r="V134" s="866"/>
      <c r="Z134" s="734"/>
      <c r="AA134" s="734"/>
      <c r="AD134" s="734"/>
    </row>
    <row r="135" spans="16:30" ht="8.25">
      <c r="P135" s="398"/>
      <c r="T135" s="864"/>
      <c r="U135" s="865"/>
      <c r="V135" s="866"/>
      <c r="Z135" s="734"/>
      <c r="AA135" s="734"/>
      <c r="AD135" s="734"/>
    </row>
    <row r="136" spans="16:30" ht="8.25">
      <c r="P136" s="398"/>
      <c r="T136" s="864"/>
      <c r="U136" s="865"/>
      <c r="V136" s="866"/>
      <c r="Z136" s="734"/>
      <c r="AA136" s="734"/>
      <c r="AD136" s="734"/>
    </row>
    <row r="137" spans="16:30" ht="8.25">
      <c r="P137" s="398"/>
      <c r="T137" s="864"/>
      <c r="U137" s="865"/>
      <c r="V137" s="866"/>
      <c r="Z137" s="734"/>
      <c r="AA137" s="734"/>
      <c r="AD137" s="734"/>
    </row>
    <row r="138" spans="16:30" ht="8.25">
      <c r="P138" s="398"/>
      <c r="T138" s="864"/>
      <c r="U138" s="865"/>
      <c r="V138" s="866"/>
      <c r="Z138" s="734"/>
      <c r="AA138" s="734"/>
      <c r="AD138" s="734"/>
    </row>
    <row r="139" spans="16:30" ht="8.25">
      <c r="P139" s="398"/>
      <c r="T139" s="864"/>
      <c r="U139" s="865"/>
      <c r="V139" s="866"/>
      <c r="Z139" s="734"/>
      <c r="AA139" s="734"/>
      <c r="AD139" s="734"/>
    </row>
    <row r="140" spans="16:30" ht="8.25">
      <c r="P140" s="398"/>
      <c r="T140" s="864"/>
      <c r="U140" s="865"/>
      <c r="V140" s="866"/>
      <c r="Z140" s="734"/>
      <c r="AA140" s="734"/>
      <c r="AD140" s="734"/>
    </row>
    <row r="141" spans="16:30" ht="8.25">
      <c r="P141" s="398"/>
      <c r="T141" s="864"/>
      <c r="U141" s="865"/>
      <c r="V141" s="866"/>
      <c r="Z141" s="734"/>
      <c r="AA141" s="734"/>
      <c r="AD141" s="734"/>
    </row>
    <row r="142" spans="16:30" ht="8.25">
      <c r="P142" s="398"/>
      <c r="T142" s="864"/>
      <c r="U142" s="865"/>
      <c r="V142" s="866"/>
      <c r="Z142" s="734"/>
      <c r="AA142" s="734"/>
      <c r="AD142" s="734"/>
    </row>
    <row r="143" spans="16:30" ht="8.25">
      <c r="P143" s="398"/>
      <c r="T143" s="864"/>
      <c r="U143" s="865"/>
      <c r="V143" s="866"/>
      <c r="Z143" s="734"/>
      <c r="AA143" s="734"/>
      <c r="AD143" s="734"/>
    </row>
    <row r="144" spans="16:30" ht="8.25">
      <c r="P144" s="398"/>
      <c r="T144" s="864"/>
      <c r="U144" s="865"/>
      <c r="V144" s="866"/>
      <c r="Z144" s="734"/>
      <c r="AA144" s="734"/>
      <c r="AD144" s="734"/>
    </row>
    <row r="145" spans="16:30" ht="8.25">
      <c r="P145" s="398"/>
      <c r="T145" s="864"/>
      <c r="U145" s="865"/>
      <c r="V145" s="866"/>
      <c r="Z145" s="734"/>
      <c r="AA145" s="734"/>
      <c r="AD145" s="734"/>
    </row>
    <row r="146" spans="16:30" ht="8.25">
      <c r="P146" s="398"/>
      <c r="T146" s="864"/>
      <c r="U146" s="865"/>
      <c r="V146" s="866"/>
      <c r="Z146" s="734"/>
      <c r="AA146" s="734"/>
      <c r="AD146" s="734"/>
    </row>
    <row r="147" spans="16:30" ht="8.25">
      <c r="P147" s="398"/>
      <c r="T147" s="864"/>
      <c r="U147" s="865"/>
      <c r="V147" s="866"/>
      <c r="Z147" s="734"/>
      <c r="AA147" s="734"/>
      <c r="AD147" s="734"/>
    </row>
    <row r="148" spans="16:30" ht="8.25">
      <c r="P148" s="398"/>
      <c r="T148" s="864"/>
      <c r="U148" s="865"/>
      <c r="V148" s="866"/>
      <c r="Z148" s="734"/>
      <c r="AA148" s="734"/>
      <c r="AD148" s="734"/>
    </row>
    <row r="149" spans="16:30" ht="8.25">
      <c r="P149" s="398"/>
      <c r="T149" s="864"/>
      <c r="U149" s="865"/>
      <c r="V149" s="866"/>
      <c r="Z149" s="734"/>
      <c r="AA149" s="734"/>
      <c r="AD149" s="734"/>
    </row>
    <row r="150" spans="16:30" ht="8.25">
      <c r="P150" s="398"/>
      <c r="T150" s="864"/>
      <c r="U150" s="865"/>
      <c r="V150" s="866"/>
      <c r="Z150" s="734"/>
      <c r="AA150" s="734"/>
      <c r="AD150" s="734"/>
    </row>
    <row r="151" spans="16:30" ht="8.25">
      <c r="P151" s="398"/>
      <c r="T151" s="864"/>
      <c r="U151" s="865"/>
      <c r="V151" s="866"/>
      <c r="Z151" s="734"/>
      <c r="AA151" s="734"/>
      <c r="AD151" s="734"/>
    </row>
    <row r="152" spans="16:30" ht="8.25">
      <c r="P152" s="398"/>
      <c r="T152" s="864"/>
      <c r="U152" s="865"/>
      <c r="V152" s="866"/>
      <c r="Z152" s="734"/>
      <c r="AA152" s="734"/>
      <c r="AD152" s="734"/>
    </row>
    <row r="153" spans="16:30" ht="8.25">
      <c r="P153" s="398"/>
      <c r="T153" s="864"/>
      <c r="U153" s="865"/>
      <c r="V153" s="866"/>
      <c r="Z153" s="734"/>
      <c r="AA153" s="734"/>
      <c r="AD153" s="734"/>
    </row>
    <row r="154" spans="16:30" ht="8.25">
      <c r="P154" s="398"/>
      <c r="T154" s="864"/>
      <c r="U154" s="865"/>
      <c r="V154" s="866"/>
      <c r="Z154" s="734"/>
      <c r="AA154" s="734"/>
      <c r="AD154" s="734"/>
    </row>
    <row r="155" spans="16:30" ht="8.25">
      <c r="P155" s="398"/>
      <c r="T155" s="864"/>
      <c r="U155" s="865"/>
      <c r="V155" s="866"/>
      <c r="Z155" s="734"/>
      <c r="AA155" s="734"/>
      <c r="AD155" s="734"/>
    </row>
    <row r="156" spans="16:30" ht="8.25">
      <c r="P156" s="398"/>
      <c r="T156" s="864"/>
      <c r="U156" s="865"/>
      <c r="V156" s="866"/>
      <c r="Z156" s="734"/>
      <c r="AA156" s="734"/>
      <c r="AD156" s="734"/>
    </row>
    <row r="157" spans="16:30" ht="8.25">
      <c r="P157" s="398"/>
      <c r="T157" s="864"/>
      <c r="U157" s="865"/>
      <c r="V157" s="866"/>
      <c r="Z157" s="734"/>
      <c r="AA157" s="734"/>
      <c r="AD157" s="734"/>
    </row>
    <row r="158" spans="16:30" ht="8.25">
      <c r="P158" s="398"/>
      <c r="T158" s="864"/>
      <c r="U158" s="865"/>
      <c r="V158" s="866"/>
      <c r="Z158" s="734"/>
      <c r="AA158" s="734"/>
      <c r="AD158" s="734"/>
    </row>
    <row r="159" spans="16:30" ht="8.25">
      <c r="P159" s="398"/>
      <c r="T159" s="864"/>
      <c r="U159" s="865"/>
      <c r="V159" s="866"/>
      <c r="Z159" s="734"/>
      <c r="AA159" s="734"/>
      <c r="AD159" s="734"/>
    </row>
    <row r="160" spans="16:30" ht="8.25">
      <c r="P160" s="398"/>
      <c r="T160" s="864"/>
      <c r="U160" s="865"/>
      <c r="V160" s="866"/>
      <c r="Z160" s="734"/>
      <c r="AA160" s="734"/>
      <c r="AD160" s="734"/>
    </row>
    <row r="161" spans="16:30" ht="8.25">
      <c r="P161" s="398"/>
      <c r="T161" s="864"/>
      <c r="U161" s="865"/>
      <c r="V161" s="866"/>
      <c r="Z161" s="734"/>
      <c r="AA161" s="734"/>
      <c r="AD161" s="734"/>
    </row>
    <row r="162" spans="16:30" ht="8.25">
      <c r="P162" s="398"/>
      <c r="T162" s="864"/>
      <c r="U162" s="865"/>
      <c r="V162" s="866"/>
      <c r="Z162" s="734"/>
      <c r="AA162" s="734"/>
      <c r="AD162" s="734"/>
    </row>
    <row r="163" spans="16:30" ht="8.25">
      <c r="P163" s="398"/>
      <c r="T163" s="864"/>
      <c r="U163" s="865"/>
      <c r="V163" s="866"/>
      <c r="Z163" s="734"/>
      <c r="AA163" s="734"/>
      <c r="AD163" s="734"/>
    </row>
    <row r="164" spans="16:30" ht="8.25">
      <c r="P164" s="398"/>
      <c r="T164" s="864"/>
      <c r="U164" s="865"/>
      <c r="V164" s="866"/>
      <c r="Z164" s="734"/>
      <c r="AA164" s="734"/>
      <c r="AD164" s="734"/>
    </row>
    <row r="165" spans="16:30" ht="8.25">
      <c r="P165" s="398"/>
      <c r="T165" s="864"/>
      <c r="U165" s="865"/>
      <c r="V165" s="866"/>
      <c r="Z165" s="734"/>
      <c r="AA165" s="734"/>
      <c r="AD165" s="734"/>
    </row>
    <row r="166" spans="16:30" ht="8.25">
      <c r="P166" s="398"/>
      <c r="T166" s="864"/>
      <c r="U166" s="865"/>
      <c r="V166" s="866"/>
      <c r="Z166" s="734"/>
      <c r="AA166" s="734"/>
      <c r="AD166" s="734"/>
    </row>
    <row r="167" spans="16:30" ht="8.25">
      <c r="P167" s="398"/>
      <c r="T167" s="864"/>
      <c r="U167" s="865"/>
      <c r="V167" s="866"/>
      <c r="Z167" s="734"/>
      <c r="AA167" s="734"/>
      <c r="AD167" s="734"/>
    </row>
    <row r="168" spans="16:30" ht="8.25">
      <c r="P168" s="398"/>
      <c r="T168" s="864"/>
      <c r="U168" s="865"/>
      <c r="V168" s="866"/>
      <c r="Z168" s="734"/>
      <c r="AA168" s="734"/>
      <c r="AD168" s="734"/>
    </row>
    <row r="169" spans="16:30" ht="8.25">
      <c r="P169" s="398"/>
      <c r="T169" s="864"/>
      <c r="U169" s="865"/>
      <c r="V169" s="866"/>
      <c r="Z169" s="734"/>
      <c r="AA169" s="734"/>
      <c r="AD169" s="734"/>
    </row>
    <row r="170" spans="16:30" ht="8.25">
      <c r="P170" s="398"/>
      <c r="T170" s="864"/>
      <c r="U170" s="865"/>
      <c r="V170" s="866"/>
      <c r="Z170" s="734"/>
      <c r="AA170" s="734"/>
      <c r="AD170" s="734"/>
    </row>
    <row r="171" spans="16:30" ht="8.25">
      <c r="P171" s="398"/>
      <c r="T171" s="864"/>
      <c r="U171" s="865"/>
      <c r="V171" s="866"/>
      <c r="Z171" s="734"/>
      <c r="AA171" s="734"/>
      <c r="AD171" s="734"/>
    </row>
    <row r="172" spans="16:30" ht="8.25">
      <c r="P172" s="398"/>
      <c r="T172" s="864"/>
      <c r="U172" s="865"/>
      <c r="V172" s="866"/>
      <c r="Z172" s="734"/>
      <c r="AA172" s="734"/>
      <c r="AD172" s="734"/>
    </row>
    <row r="173" spans="16:30" ht="8.25">
      <c r="P173" s="398"/>
      <c r="T173" s="864"/>
      <c r="U173" s="865"/>
      <c r="V173" s="866"/>
      <c r="Z173" s="734"/>
      <c r="AA173" s="734"/>
      <c r="AD173" s="734"/>
    </row>
    <row r="174" spans="16:30" ht="8.25">
      <c r="P174" s="398"/>
      <c r="T174" s="864"/>
      <c r="U174" s="865"/>
      <c r="V174" s="866"/>
      <c r="Z174" s="734"/>
      <c r="AA174" s="734"/>
      <c r="AD174" s="734"/>
    </row>
    <row r="175" spans="16:30" ht="8.25">
      <c r="P175" s="398"/>
      <c r="T175" s="864"/>
      <c r="U175" s="865"/>
      <c r="V175" s="866"/>
      <c r="Z175" s="734"/>
      <c r="AA175" s="734"/>
      <c r="AD175" s="734"/>
    </row>
    <row r="176" spans="16:30" ht="8.25">
      <c r="P176" s="398"/>
      <c r="T176" s="864"/>
      <c r="U176" s="865"/>
      <c r="V176" s="866"/>
      <c r="Z176" s="734"/>
      <c r="AA176" s="734"/>
      <c r="AD176" s="734"/>
    </row>
    <row r="177" spans="16:30" ht="8.25">
      <c r="P177" s="398"/>
      <c r="T177" s="864"/>
      <c r="U177" s="865"/>
      <c r="V177" s="866"/>
      <c r="Z177" s="734"/>
      <c r="AA177" s="734"/>
      <c r="AD177" s="734"/>
    </row>
    <row r="178" spans="16:30" ht="8.25">
      <c r="P178" s="398"/>
      <c r="T178" s="864"/>
      <c r="U178" s="865"/>
      <c r="V178" s="866"/>
      <c r="Z178" s="734"/>
      <c r="AA178" s="734"/>
      <c r="AD178" s="734"/>
    </row>
    <row r="179" spans="16:30" ht="8.25">
      <c r="P179" s="398"/>
      <c r="T179" s="864"/>
      <c r="U179" s="865"/>
      <c r="V179" s="866"/>
      <c r="Z179" s="734"/>
      <c r="AA179" s="734"/>
      <c r="AD179" s="734"/>
    </row>
    <row r="180" spans="16:30" ht="8.25">
      <c r="P180" s="398"/>
      <c r="T180" s="864"/>
      <c r="U180" s="865"/>
      <c r="V180" s="866"/>
      <c r="Z180" s="734"/>
      <c r="AA180" s="734"/>
      <c r="AD180" s="734"/>
    </row>
    <row r="181" spans="16:30" ht="8.25">
      <c r="P181" s="398"/>
      <c r="T181" s="864"/>
      <c r="U181" s="865"/>
      <c r="V181" s="866"/>
      <c r="Z181" s="734"/>
      <c r="AA181" s="734"/>
      <c r="AD181" s="734"/>
    </row>
    <row r="182" spans="16:30" ht="8.25">
      <c r="P182" s="398"/>
      <c r="T182" s="864"/>
      <c r="U182" s="865"/>
      <c r="V182" s="866"/>
      <c r="Z182" s="734"/>
      <c r="AA182" s="734"/>
      <c r="AD182" s="734"/>
    </row>
    <row r="183" spans="16:30" ht="8.25">
      <c r="P183" s="398"/>
      <c r="T183" s="864"/>
      <c r="U183" s="865"/>
      <c r="V183" s="866"/>
      <c r="Z183" s="734"/>
      <c r="AA183" s="734"/>
      <c r="AD183" s="734"/>
    </row>
    <row r="184" spans="16:30" ht="8.25">
      <c r="P184" s="398"/>
      <c r="T184" s="864"/>
      <c r="U184" s="865"/>
      <c r="V184" s="866"/>
      <c r="Z184" s="734"/>
      <c r="AA184" s="734"/>
      <c r="AD184" s="734"/>
    </row>
    <row r="185" spans="16:30" ht="8.25">
      <c r="P185" s="398"/>
      <c r="T185" s="864"/>
      <c r="U185" s="865"/>
      <c r="V185" s="866"/>
      <c r="Z185" s="734"/>
      <c r="AA185" s="734"/>
      <c r="AD185" s="734"/>
    </row>
  </sheetData>
  <sheetProtection/>
  <mergeCells count="90">
    <mergeCell ref="A74:J74"/>
    <mergeCell ref="O74:Q74"/>
    <mergeCell ref="N76:W76"/>
    <mergeCell ref="N68:Q68"/>
    <mergeCell ref="O69:Q69"/>
    <mergeCell ref="P70:Q70"/>
    <mergeCell ref="P71:Q71"/>
    <mergeCell ref="P72:Q72"/>
    <mergeCell ref="P73:Q73"/>
    <mergeCell ref="P62:Q62"/>
    <mergeCell ref="P63:Q63"/>
    <mergeCell ref="P64:Q64"/>
    <mergeCell ref="P65:Q65"/>
    <mergeCell ref="B66:D66"/>
    <mergeCell ref="O66:Q66"/>
    <mergeCell ref="P56:Q56"/>
    <mergeCell ref="P57:Q57"/>
    <mergeCell ref="B58:D58"/>
    <mergeCell ref="O58:Q58"/>
    <mergeCell ref="N60:Q60"/>
    <mergeCell ref="O61:Q61"/>
    <mergeCell ref="B50:D50"/>
    <mergeCell ref="O50:Q50"/>
    <mergeCell ref="N52:Q52"/>
    <mergeCell ref="O53:Q53"/>
    <mergeCell ref="P54:Q54"/>
    <mergeCell ref="P55:Q55"/>
    <mergeCell ref="N44:Q44"/>
    <mergeCell ref="O45:Q45"/>
    <mergeCell ref="P46:Q46"/>
    <mergeCell ref="P47:Q47"/>
    <mergeCell ref="P48:Q48"/>
    <mergeCell ref="P49:Q49"/>
    <mergeCell ref="P38:Q38"/>
    <mergeCell ref="P39:Q39"/>
    <mergeCell ref="P40:Q40"/>
    <mergeCell ref="P41:Q41"/>
    <mergeCell ref="B42:D42"/>
    <mergeCell ref="O42:Q42"/>
    <mergeCell ref="P32:Q32"/>
    <mergeCell ref="P33:Q33"/>
    <mergeCell ref="B34:D34"/>
    <mergeCell ref="O34:Q34"/>
    <mergeCell ref="N36:Q36"/>
    <mergeCell ref="O37:Q37"/>
    <mergeCell ref="B26:D26"/>
    <mergeCell ref="O26:Q26"/>
    <mergeCell ref="N28:Q28"/>
    <mergeCell ref="O29:Q29"/>
    <mergeCell ref="P30:Q30"/>
    <mergeCell ref="P31:Q31"/>
    <mergeCell ref="N20:Q20"/>
    <mergeCell ref="O21:Q21"/>
    <mergeCell ref="P22:Q22"/>
    <mergeCell ref="P23:Q23"/>
    <mergeCell ref="P24:Q24"/>
    <mergeCell ref="P25:Q25"/>
    <mergeCell ref="O13:Q13"/>
    <mergeCell ref="P14:Q14"/>
    <mergeCell ref="P15:Q15"/>
    <mergeCell ref="P16:Q16"/>
    <mergeCell ref="P17:Q17"/>
    <mergeCell ref="B18:D18"/>
    <mergeCell ref="O18:Q18"/>
    <mergeCell ref="V8:V9"/>
    <mergeCell ref="Z8:AD8"/>
    <mergeCell ref="AB9:AD9"/>
    <mergeCell ref="B10:D10"/>
    <mergeCell ref="AB11:AD11"/>
    <mergeCell ref="N12:Q12"/>
    <mergeCell ref="F5:F6"/>
    <mergeCell ref="G5:G6"/>
    <mergeCell ref="H5:H6"/>
    <mergeCell ref="I5:I6"/>
    <mergeCell ref="S6:W6"/>
    <mergeCell ref="U7:V7"/>
    <mergeCell ref="W7:W9"/>
    <mergeCell ref="S8:S9"/>
    <mergeCell ref="T8:T9"/>
    <mergeCell ref="U8:U9"/>
    <mergeCell ref="A1:J1"/>
    <mergeCell ref="N1:W1"/>
    <mergeCell ref="A2:J2"/>
    <mergeCell ref="A3:E7"/>
    <mergeCell ref="F3:J3"/>
    <mergeCell ref="N3:W3"/>
    <mergeCell ref="F4:G4"/>
    <mergeCell ref="H4:I4"/>
    <mergeCell ref="J4:J6"/>
    <mergeCell ref="N4:W4"/>
  </mergeCells>
  <printOptions/>
  <pageMargins left="0.6692913385826772" right="0.7480314960629921" top="0.984251968503937" bottom="0.9055118110236221" header="0.5118110236220472" footer="0.7874015748031497"/>
  <pageSetup horizontalDpi="600" verticalDpi="600" orientation="portrait" paperSize="9" scale="76" r:id="rId2"/>
  <headerFooter alignWithMargins="0">
    <oddHeader>&amp;L&amp;"Arial,Kursiv"&amp;11 &amp;U4 Einsammlung und Rücknahme von Verpackungen und
&amp;U  &amp;UAbfallaufkommen aus Haushalten und Kleingewerbe&amp;R&amp;"Arial,Kursiv"&amp;11&amp;UAbfallwirtschaft in Bayern 2013</oddHeader>
    <oddFooter xml:space="preserve">&amp;C&amp;"Arial,Standard"&amp;12 67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1"/>
  <sheetViews>
    <sheetView zoomScaleSheetLayoutView="100" workbookViewId="0" topLeftCell="A1">
      <selection activeCell="A84" sqref="A84"/>
    </sheetView>
  </sheetViews>
  <sheetFormatPr defaultColWidth="11.421875" defaultRowHeight="12.75"/>
  <cols>
    <col min="1" max="1" width="4.8515625" style="2" customWidth="1"/>
    <col min="2" max="2" width="4.7109375" style="2" customWidth="1"/>
    <col min="3" max="3" width="40.8515625" style="2" customWidth="1"/>
    <col min="4" max="4" width="0.85546875" style="2" customWidth="1"/>
    <col min="5" max="5" width="7.8515625" style="2" customWidth="1"/>
    <col min="6" max="11" width="9.7109375" style="2" customWidth="1"/>
    <col min="12" max="16384" width="11.421875" style="2" customWidth="1"/>
  </cols>
  <sheetData>
    <row r="1" spans="1:11" s="62" customFormat="1" ht="12.75">
      <c r="A1" s="873" t="s">
        <v>500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</row>
    <row r="2" ht="4.5" customHeight="1"/>
    <row r="3" spans="1:12" ht="11.25" customHeight="1">
      <c r="A3" s="884" t="s">
        <v>501</v>
      </c>
      <c r="B3" s="893" t="s">
        <v>37</v>
      </c>
      <c r="C3" s="894"/>
      <c r="D3" s="895"/>
      <c r="E3" s="870" t="s">
        <v>502</v>
      </c>
      <c r="F3" s="870" t="s">
        <v>503</v>
      </c>
      <c r="G3" s="870" t="s">
        <v>504</v>
      </c>
      <c r="H3" s="909" t="s">
        <v>268</v>
      </c>
      <c r="I3" s="910"/>
      <c r="J3" s="910"/>
      <c r="K3" s="910"/>
      <c r="L3" s="8"/>
    </row>
    <row r="4" spans="1:12" ht="11.25" customHeight="1">
      <c r="A4" s="886"/>
      <c r="B4" s="896"/>
      <c r="C4" s="897"/>
      <c r="D4" s="898"/>
      <c r="E4" s="871"/>
      <c r="F4" s="871"/>
      <c r="G4" s="871"/>
      <c r="H4" s="880" t="s">
        <v>417</v>
      </c>
      <c r="I4" s="912" t="s">
        <v>180</v>
      </c>
      <c r="J4" s="913"/>
      <c r="K4" s="913"/>
      <c r="L4" s="61"/>
    </row>
    <row r="5" spans="1:13" ht="11.25" customHeight="1">
      <c r="A5" s="886"/>
      <c r="B5" s="896"/>
      <c r="C5" s="897"/>
      <c r="D5" s="898"/>
      <c r="E5" s="871"/>
      <c r="F5" s="871"/>
      <c r="G5" s="871"/>
      <c r="H5" s="892"/>
      <c r="I5" s="870" t="s">
        <v>16</v>
      </c>
      <c r="J5" s="870" t="s">
        <v>17</v>
      </c>
      <c r="K5" s="880" t="s">
        <v>18</v>
      </c>
      <c r="L5" s="61"/>
      <c r="M5" s="8"/>
    </row>
    <row r="6" spans="1:13" ht="11.25" customHeight="1">
      <c r="A6" s="886"/>
      <c r="B6" s="896"/>
      <c r="C6" s="897"/>
      <c r="D6" s="898"/>
      <c r="E6" s="871"/>
      <c r="F6" s="871"/>
      <c r="G6" s="871"/>
      <c r="H6" s="892"/>
      <c r="I6" s="871"/>
      <c r="J6" s="871"/>
      <c r="K6" s="892"/>
      <c r="L6" s="61"/>
      <c r="M6" s="8"/>
    </row>
    <row r="7" spans="1:13" ht="11.25" customHeight="1">
      <c r="A7" s="886"/>
      <c r="B7" s="896"/>
      <c r="C7" s="897"/>
      <c r="D7" s="898"/>
      <c r="E7" s="871"/>
      <c r="F7" s="871"/>
      <c r="G7" s="871"/>
      <c r="H7" s="892"/>
      <c r="I7" s="871"/>
      <c r="J7" s="871"/>
      <c r="K7" s="892"/>
      <c r="L7" s="61"/>
      <c r="M7" s="8"/>
    </row>
    <row r="8" spans="1:13" ht="11.25" customHeight="1">
      <c r="A8" s="886"/>
      <c r="B8" s="896"/>
      <c r="C8" s="897"/>
      <c r="D8" s="898"/>
      <c r="E8" s="871"/>
      <c r="F8" s="871"/>
      <c r="G8" s="871"/>
      <c r="H8" s="892"/>
      <c r="I8" s="871"/>
      <c r="J8" s="871"/>
      <c r="K8" s="892"/>
      <c r="L8" s="61"/>
      <c r="M8" s="8"/>
    </row>
    <row r="9" spans="1:13" ht="11.25" customHeight="1">
      <c r="A9" s="886"/>
      <c r="B9" s="896"/>
      <c r="C9" s="897"/>
      <c r="D9" s="898"/>
      <c r="E9" s="871"/>
      <c r="F9" s="871"/>
      <c r="G9" s="871"/>
      <c r="H9" s="892"/>
      <c r="I9" s="871"/>
      <c r="J9" s="871"/>
      <c r="K9" s="881"/>
      <c r="L9" s="61"/>
      <c r="M9" s="8"/>
    </row>
    <row r="10" spans="1:11" ht="12" customHeight="1">
      <c r="A10" s="888"/>
      <c r="B10" s="899"/>
      <c r="C10" s="900"/>
      <c r="D10" s="901"/>
      <c r="E10" s="94" t="s">
        <v>505</v>
      </c>
      <c r="F10" s="868" t="s">
        <v>3</v>
      </c>
      <c r="G10" s="869"/>
      <c r="H10" s="869"/>
      <c r="I10" s="869"/>
      <c r="J10" s="869"/>
      <c r="K10" s="869"/>
    </row>
    <row r="11" spans="1:11" ht="9" customHeight="1">
      <c r="A11" s="111"/>
      <c r="B11" s="36"/>
      <c r="C11" s="36"/>
      <c r="D11" s="113"/>
      <c r="E11" s="134"/>
      <c r="F11" s="61"/>
      <c r="G11" s="61"/>
      <c r="H11" s="61"/>
      <c r="I11" s="61"/>
      <c r="J11" s="61"/>
      <c r="K11" s="61"/>
    </row>
    <row r="12" spans="1:12" s="55" customFormat="1" ht="12" customHeight="1">
      <c r="A12" s="78" t="s">
        <v>52</v>
      </c>
      <c r="B12" s="12" t="s">
        <v>141</v>
      </c>
      <c r="C12" s="12"/>
      <c r="D12" s="15"/>
      <c r="E12" s="13"/>
      <c r="F12" s="13"/>
      <c r="G12" s="13"/>
      <c r="H12" s="13"/>
      <c r="I12" s="13"/>
      <c r="J12" s="13" t="s">
        <v>420</v>
      </c>
      <c r="K12" s="13"/>
      <c r="L12" s="135"/>
    </row>
    <row r="13" spans="1:14" s="55" customFormat="1" ht="12" customHeight="1">
      <c r="A13" s="78"/>
      <c r="B13" s="12" t="s">
        <v>216</v>
      </c>
      <c r="C13" s="2"/>
      <c r="D13" s="15"/>
      <c r="E13" s="13"/>
      <c r="I13" s="13"/>
      <c r="J13" s="13"/>
      <c r="K13" s="13"/>
      <c r="L13" s="136"/>
      <c r="N13" s="137"/>
    </row>
    <row r="14" spans="1:14" s="55" customFormat="1" ht="12" customHeight="1">
      <c r="A14" s="78"/>
      <c r="B14" s="890" t="s">
        <v>217</v>
      </c>
      <c r="C14" s="891"/>
      <c r="D14" s="15"/>
      <c r="E14" s="90">
        <v>27</v>
      </c>
      <c r="F14" s="7">
        <f>56340+0</f>
        <v>56340</v>
      </c>
      <c r="G14" s="16">
        <v>47219</v>
      </c>
      <c r="H14" s="90">
        <v>25715</v>
      </c>
      <c r="I14" s="90">
        <v>21465</v>
      </c>
      <c r="J14" s="90">
        <v>39</v>
      </c>
      <c r="K14" s="54" t="s">
        <v>8</v>
      </c>
      <c r="L14" s="7"/>
      <c r="M14" s="138"/>
      <c r="N14" s="137"/>
    </row>
    <row r="15" spans="1:14" s="55" customFormat="1" ht="9" customHeight="1">
      <c r="A15" s="78"/>
      <c r="B15" s="20"/>
      <c r="C15" s="20"/>
      <c r="D15" s="15"/>
      <c r="E15" s="139"/>
      <c r="F15" s="7"/>
      <c r="G15" s="16"/>
      <c r="H15" s="90"/>
      <c r="I15" s="90"/>
      <c r="J15" s="90"/>
      <c r="K15" s="90"/>
      <c r="L15" s="7"/>
      <c r="M15" s="138"/>
      <c r="N15" s="137"/>
    </row>
    <row r="16" spans="1:14" s="55" customFormat="1" ht="12" customHeight="1">
      <c r="A16" s="78" t="s">
        <v>24</v>
      </c>
      <c r="B16" s="19" t="s">
        <v>142</v>
      </c>
      <c r="C16" s="19"/>
      <c r="D16" s="25"/>
      <c r="E16" s="90"/>
      <c r="F16" s="7"/>
      <c r="G16" s="16"/>
      <c r="H16" s="90"/>
      <c r="I16" s="90"/>
      <c r="J16" s="90"/>
      <c r="K16" s="90"/>
      <c r="L16" s="7"/>
      <c r="M16" s="138"/>
      <c r="N16" s="137"/>
    </row>
    <row r="17" spans="1:14" s="55" customFormat="1" ht="12" customHeight="1">
      <c r="A17" s="78"/>
      <c r="B17" s="19" t="s">
        <v>185</v>
      </c>
      <c r="C17" s="19"/>
      <c r="D17" s="25"/>
      <c r="E17" s="90"/>
      <c r="F17" s="7"/>
      <c r="G17" s="16"/>
      <c r="H17" s="90"/>
      <c r="I17" s="90"/>
      <c r="J17" s="90"/>
      <c r="K17" s="90"/>
      <c r="L17" s="7"/>
      <c r="M17" s="138"/>
      <c r="N17" s="137"/>
    </row>
    <row r="18" spans="1:16" s="55" customFormat="1" ht="12" customHeight="1">
      <c r="A18" s="78"/>
      <c r="B18" s="890" t="s">
        <v>186</v>
      </c>
      <c r="C18" s="891"/>
      <c r="D18" s="27"/>
      <c r="E18" s="90">
        <v>202</v>
      </c>
      <c r="F18" s="7">
        <f>1724643+0</f>
        <v>1724643</v>
      </c>
      <c r="G18" s="16">
        <v>1076665</v>
      </c>
      <c r="H18" s="90">
        <v>327385</v>
      </c>
      <c r="I18" s="90">
        <v>681901</v>
      </c>
      <c r="J18" s="90">
        <v>50834</v>
      </c>
      <c r="K18" s="90">
        <v>16545</v>
      </c>
      <c r="L18" s="7"/>
      <c r="M18" s="138"/>
      <c r="N18" s="137"/>
      <c r="P18" s="55" t="s">
        <v>259</v>
      </c>
    </row>
    <row r="19" spans="1:14" s="55" customFormat="1" ht="9" customHeight="1">
      <c r="A19" s="78"/>
      <c r="B19" s="19"/>
      <c r="C19" s="19"/>
      <c r="D19" s="25"/>
      <c r="E19" s="90"/>
      <c r="F19" s="7"/>
      <c r="G19" s="16"/>
      <c r="H19" s="90"/>
      <c r="I19" s="90"/>
      <c r="J19" s="90"/>
      <c r="K19" s="90"/>
      <c r="L19" s="7"/>
      <c r="M19" s="138"/>
      <c r="N19" s="137"/>
    </row>
    <row r="20" spans="1:14" s="55" customFormat="1" ht="12" customHeight="1">
      <c r="A20" s="78" t="s">
        <v>25</v>
      </c>
      <c r="B20" s="19" t="s">
        <v>143</v>
      </c>
      <c r="C20" s="19"/>
      <c r="D20" s="25"/>
      <c r="E20" s="90"/>
      <c r="F20" s="7"/>
      <c r="G20" s="16"/>
      <c r="H20" s="90"/>
      <c r="I20" s="90"/>
      <c r="J20" s="90"/>
      <c r="K20" s="90"/>
      <c r="L20" s="7"/>
      <c r="M20" s="138"/>
      <c r="N20" s="137"/>
    </row>
    <row r="21" spans="1:13" s="55" customFormat="1" ht="12" customHeight="1">
      <c r="A21" s="78"/>
      <c r="B21" s="890" t="s">
        <v>187</v>
      </c>
      <c r="C21" s="891"/>
      <c r="D21" s="27"/>
      <c r="E21" s="90">
        <v>159</v>
      </c>
      <c r="F21" s="7">
        <f>3440406+0</f>
        <v>3440406</v>
      </c>
      <c r="G21" s="16">
        <v>1238602</v>
      </c>
      <c r="H21" s="90">
        <v>697809</v>
      </c>
      <c r="I21" s="90">
        <v>477062</v>
      </c>
      <c r="J21" s="90">
        <v>32026</v>
      </c>
      <c r="K21" s="90">
        <v>31704</v>
      </c>
      <c r="L21" s="7"/>
      <c r="M21" s="138"/>
    </row>
    <row r="22" spans="1:15" s="55" customFormat="1" ht="9" customHeight="1">
      <c r="A22" s="78"/>
      <c r="B22" s="19"/>
      <c r="C22" s="18"/>
      <c r="D22" s="101"/>
      <c r="E22" s="90"/>
      <c r="F22" s="7"/>
      <c r="G22" s="16"/>
      <c r="H22" s="90"/>
      <c r="I22" s="90"/>
      <c r="J22" s="90"/>
      <c r="K22" s="90"/>
      <c r="L22" s="7"/>
      <c r="M22" s="138"/>
      <c r="N22" s="13"/>
      <c r="O22" s="13"/>
    </row>
    <row r="23" spans="1:13" s="55" customFormat="1" ht="12" customHeight="1">
      <c r="A23" s="78" t="s">
        <v>26</v>
      </c>
      <c r="B23" s="890" t="s">
        <v>144</v>
      </c>
      <c r="C23" s="891"/>
      <c r="D23" s="27"/>
      <c r="E23" s="90">
        <v>23</v>
      </c>
      <c r="F23" s="7">
        <f>31129+0</f>
        <v>31129</v>
      </c>
      <c r="G23" s="16">
        <v>117019</v>
      </c>
      <c r="H23" s="90">
        <v>90980</v>
      </c>
      <c r="I23" s="90">
        <v>17228</v>
      </c>
      <c r="J23" s="90">
        <v>2524</v>
      </c>
      <c r="K23" s="90">
        <v>6287</v>
      </c>
      <c r="M23" s="138"/>
    </row>
    <row r="24" spans="1:13" s="55" customFormat="1" ht="9" customHeight="1">
      <c r="A24" s="78"/>
      <c r="B24" s="19"/>
      <c r="C24" s="19"/>
      <c r="D24" s="25"/>
      <c r="E24" s="90"/>
      <c r="F24" s="7"/>
      <c r="G24" s="16"/>
      <c r="H24" s="90"/>
      <c r="I24" s="90"/>
      <c r="J24" s="90"/>
      <c r="K24" s="90"/>
      <c r="L24" s="7"/>
      <c r="M24" s="138"/>
    </row>
    <row r="25" spans="1:13" s="55" customFormat="1" ht="12" customHeight="1">
      <c r="A25" s="78" t="s">
        <v>27</v>
      </c>
      <c r="B25" s="19" t="s">
        <v>145</v>
      </c>
      <c r="C25" s="21"/>
      <c r="D25" s="98"/>
      <c r="E25" s="90"/>
      <c r="F25" s="7"/>
      <c r="G25" s="16"/>
      <c r="H25" s="90"/>
      <c r="I25" s="90"/>
      <c r="J25" s="90"/>
      <c r="K25" s="90"/>
      <c r="L25" s="7"/>
      <c r="M25" s="138"/>
    </row>
    <row r="26" spans="1:13" s="55" customFormat="1" ht="12" customHeight="1">
      <c r="A26" s="78"/>
      <c r="B26" s="890" t="s">
        <v>188</v>
      </c>
      <c r="C26" s="891"/>
      <c r="D26" s="27"/>
      <c r="E26" s="90">
        <v>5</v>
      </c>
      <c r="F26" s="7">
        <f>7384+0</f>
        <v>7384</v>
      </c>
      <c r="G26" s="16">
        <v>6002</v>
      </c>
      <c r="H26" s="90">
        <v>23</v>
      </c>
      <c r="I26" s="90">
        <v>3930</v>
      </c>
      <c r="J26" s="90">
        <v>316</v>
      </c>
      <c r="K26" s="90">
        <v>1733</v>
      </c>
      <c r="L26" s="7"/>
      <c r="M26" s="138"/>
    </row>
    <row r="27" spans="1:13" s="55" customFormat="1" ht="9" customHeight="1">
      <c r="A27" s="78"/>
      <c r="B27" s="19"/>
      <c r="C27" s="19"/>
      <c r="D27" s="25"/>
      <c r="E27" s="90"/>
      <c r="F27" s="7"/>
      <c r="G27" s="16"/>
      <c r="H27" s="90"/>
      <c r="I27" s="90"/>
      <c r="J27" s="90"/>
      <c r="K27" s="90"/>
      <c r="L27" s="7"/>
      <c r="M27" s="138"/>
    </row>
    <row r="28" spans="1:13" s="55" customFormat="1" ht="12" customHeight="1">
      <c r="A28" s="78" t="s">
        <v>28</v>
      </c>
      <c r="B28" s="891" t="s">
        <v>29</v>
      </c>
      <c r="C28" s="891"/>
      <c r="D28" s="27"/>
      <c r="E28" s="90">
        <v>32</v>
      </c>
      <c r="F28" s="7">
        <f>52595+0</f>
        <v>52595</v>
      </c>
      <c r="G28" s="16">
        <v>126874</v>
      </c>
      <c r="H28" s="90">
        <v>107571</v>
      </c>
      <c r="I28" s="90">
        <v>5633</v>
      </c>
      <c r="J28" s="90">
        <v>13373</v>
      </c>
      <c r="K28" s="90">
        <v>298</v>
      </c>
      <c r="L28" s="7"/>
      <c r="M28" s="138"/>
    </row>
    <row r="29" spans="1:13" s="55" customFormat="1" ht="9" customHeight="1">
      <c r="A29" s="78"/>
      <c r="B29" s="19"/>
      <c r="C29" s="19"/>
      <c r="D29" s="25"/>
      <c r="E29" s="90"/>
      <c r="F29" s="7"/>
      <c r="G29" s="16"/>
      <c r="H29" s="90"/>
      <c r="I29" s="90"/>
      <c r="J29" s="90"/>
      <c r="K29" s="90"/>
      <c r="L29" s="7"/>
      <c r="M29" s="138"/>
    </row>
    <row r="30" spans="1:13" s="55" customFormat="1" ht="12" customHeight="1">
      <c r="A30" s="78" t="s">
        <v>30</v>
      </c>
      <c r="B30" s="891" t="s">
        <v>31</v>
      </c>
      <c r="C30" s="891"/>
      <c r="D30" s="27"/>
      <c r="E30" s="90">
        <v>63</v>
      </c>
      <c r="F30" s="16">
        <f>281678+0</f>
        <v>281678</v>
      </c>
      <c r="G30" s="16">
        <v>345861</v>
      </c>
      <c r="H30" s="90">
        <v>207807</v>
      </c>
      <c r="I30" s="90">
        <v>87856</v>
      </c>
      <c r="J30" s="90">
        <v>38291</v>
      </c>
      <c r="K30" s="90">
        <v>11906</v>
      </c>
      <c r="L30" s="16"/>
      <c r="M30" s="140"/>
    </row>
    <row r="31" spans="1:13" s="55" customFormat="1" ht="9" customHeight="1">
      <c r="A31" s="78"/>
      <c r="B31" s="21"/>
      <c r="C31" s="21"/>
      <c r="D31" s="98"/>
      <c r="E31" s="90"/>
      <c r="F31" s="7"/>
      <c r="G31" s="16"/>
      <c r="H31" s="90"/>
      <c r="I31" s="90"/>
      <c r="J31" s="90"/>
      <c r="K31" s="90"/>
      <c r="L31" s="7"/>
      <c r="M31" s="138"/>
    </row>
    <row r="32" spans="1:13" s="55" customFormat="1" ht="12" customHeight="1">
      <c r="A32" s="78" t="s">
        <v>32</v>
      </c>
      <c r="B32" s="19" t="s">
        <v>146</v>
      </c>
      <c r="C32" s="19"/>
      <c r="D32" s="98"/>
      <c r="E32" s="90"/>
      <c r="G32" s="141"/>
      <c r="H32" s="90"/>
      <c r="I32" s="90"/>
      <c r="J32" s="90"/>
      <c r="K32" s="90"/>
      <c r="L32" s="7"/>
      <c r="M32" s="138"/>
    </row>
    <row r="33" spans="1:13" s="55" customFormat="1" ht="12" customHeight="1">
      <c r="A33" s="78"/>
      <c r="B33" s="19" t="s">
        <v>218</v>
      </c>
      <c r="C33" s="19"/>
      <c r="D33" s="98"/>
      <c r="E33" s="90"/>
      <c r="F33" s="7"/>
      <c r="G33" s="16"/>
      <c r="H33" s="90"/>
      <c r="I33" s="90"/>
      <c r="J33" s="90"/>
      <c r="K33" s="90"/>
      <c r="L33" s="7"/>
      <c r="M33" s="138"/>
    </row>
    <row r="34" spans="1:13" s="55" customFormat="1" ht="12" customHeight="1">
      <c r="A34" s="78"/>
      <c r="B34" s="890" t="s">
        <v>207</v>
      </c>
      <c r="C34" s="891"/>
      <c r="D34" s="27"/>
      <c r="E34" s="90">
        <v>31</v>
      </c>
      <c r="F34" s="7">
        <f>52558+0</f>
        <v>52558</v>
      </c>
      <c r="G34" s="16">
        <v>51614</v>
      </c>
      <c r="H34" s="90">
        <v>17487</v>
      </c>
      <c r="I34" s="90">
        <v>29883</v>
      </c>
      <c r="J34" s="90">
        <v>4201</v>
      </c>
      <c r="K34" s="90">
        <v>42</v>
      </c>
      <c r="L34" s="7"/>
      <c r="M34" s="138"/>
    </row>
    <row r="35" spans="1:13" s="55" customFormat="1" ht="9" customHeight="1">
      <c r="A35" s="78"/>
      <c r="B35" s="19"/>
      <c r="C35" s="19"/>
      <c r="D35" s="25"/>
      <c r="E35" s="90"/>
      <c r="F35" s="7"/>
      <c r="G35" s="16"/>
      <c r="H35" s="90"/>
      <c r="I35" s="90"/>
      <c r="J35" s="90"/>
      <c r="K35" s="90"/>
      <c r="L35" s="7"/>
      <c r="M35" s="138"/>
    </row>
    <row r="36" spans="1:13" s="55" customFormat="1" ht="12" customHeight="1">
      <c r="A36" s="78" t="s">
        <v>33</v>
      </c>
      <c r="B36" s="891" t="s">
        <v>222</v>
      </c>
      <c r="C36" s="891"/>
      <c r="D36" s="27"/>
      <c r="E36" s="90">
        <v>9</v>
      </c>
      <c r="F36" s="7">
        <f>5781+0</f>
        <v>5781</v>
      </c>
      <c r="G36" s="16">
        <v>4810</v>
      </c>
      <c r="H36" s="90">
        <v>33</v>
      </c>
      <c r="I36" s="90">
        <v>3535</v>
      </c>
      <c r="J36" s="90">
        <v>1242</v>
      </c>
      <c r="K36" s="54" t="s">
        <v>8</v>
      </c>
      <c r="L36" s="7"/>
      <c r="M36" s="138"/>
    </row>
    <row r="37" spans="1:13" s="55" customFormat="1" ht="9" customHeight="1">
      <c r="A37" s="78"/>
      <c r="B37" s="19"/>
      <c r="C37" s="21"/>
      <c r="D37" s="98"/>
      <c r="E37" s="90"/>
      <c r="F37" s="7"/>
      <c r="G37" s="16"/>
      <c r="H37" s="90"/>
      <c r="I37" s="90"/>
      <c r="J37" s="90"/>
      <c r="K37" s="90"/>
      <c r="L37" s="7"/>
      <c r="M37" s="138"/>
    </row>
    <row r="38" spans="1:13" s="141" customFormat="1" ht="12" customHeight="1">
      <c r="A38" s="78" t="s">
        <v>34</v>
      </c>
      <c r="B38" s="891" t="s">
        <v>147</v>
      </c>
      <c r="C38" s="891"/>
      <c r="D38" s="27"/>
      <c r="E38" s="90">
        <v>84</v>
      </c>
      <c r="F38" s="16">
        <f>675777+101738</f>
        <v>777515</v>
      </c>
      <c r="G38" s="16">
        <v>626950</v>
      </c>
      <c r="H38" s="90">
        <v>422523</v>
      </c>
      <c r="I38" s="90">
        <v>175172</v>
      </c>
      <c r="J38" s="90">
        <v>26304</v>
      </c>
      <c r="K38" s="90">
        <v>2952</v>
      </c>
      <c r="L38" s="7"/>
      <c r="M38" s="138"/>
    </row>
    <row r="39" spans="1:13" s="55" customFormat="1" ht="9" customHeight="1">
      <c r="A39" s="78"/>
      <c r="B39" s="19"/>
      <c r="C39" s="19"/>
      <c r="D39" s="25"/>
      <c r="E39" s="139"/>
      <c r="F39" s="7"/>
      <c r="G39" s="16"/>
      <c r="H39" s="90"/>
      <c r="I39" s="90"/>
      <c r="J39" s="90"/>
      <c r="K39" s="90"/>
      <c r="L39" s="7"/>
      <c r="M39" s="138"/>
    </row>
    <row r="40" spans="1:13" s="55" customFormat="1" ht="12" customHeight="1">
      <c r="A40" s="78" t="s">
        <v>35</v>
      </c>
      <c r="B40" s="19" t="s">
        <v>148</v>
      </c>
      <c r="C40" s="19"/>
      <c r="D40" s="25"/>
      <c r="E40" s="90"/>
      <c r="F40" s="7"/>
      <c r="G40" s="16"/>
      <c r="H40" s="90"/>
      <c r="I40" s="90"/>
      <c r="J40" s="90"/>
      <c r="K40" s="90"/>
      <c r="L40" s="7"/>
      <c r="M40" s="138"/>
    </row>
    <row r="41" spans="1:13" s="55" customFormat="1" ht="12" customHeight="1">
      <c r="A41" s="78"/>
      <c r="B41" s="19" t="s">
        <v>190</v>
      </c>
      <c r="C41" s="21"/>
      <c r="D41" s="98"/>
      <c r="E41" s="90"/>
      <c r="F41" s="7"/>
      <c r="G41" s="16"/>
      <c r="H41" s="90"/>
      <c r="I41" s="90"/>
      <c r="J41" s="90"/>
      <c r="K41" s="90"/>
      <c r="L41" s="7"/>
      <c r="M41" s="138"/>
    </row>
    <row r="42" spans="1:13" s="55" customFormat="1" ht="12" customHeight="1">
      <c r="A42" s="78"/>
      <c r="B42" s="890" t="s">
        <v>191</v>
      </c>
      <c r="C42" s="891"/>
      <c r="D42" s="27"/>
      <c r="E42" s="90">
        <v>95</v>
      </c>
      <c r="F42" s="7">
        <f>916924+0</f>
        <v>916924</v>
      </c>
      <c r="G42" s="16">
        <v>976718</v>
      </c>
      <c r="H42" s="90">
        <v>963322</v>
      </c>
      <c r="I42" s="90">
        <v>12832</v>
      </c>
      <c r="J42" s="90">
        <v>424</v>
      </c>
      <c r="K42" s="90">
        <v>140</v>
      </c>
      <c r="L42" s="7"/>
      <c r="M42" s="138"/>
    </row>
    <row r="43" spans="1:13" s="55" customFormat="1" ht="9" customHeight="1">
      <c r="A43" s="78"/>
      <c r="B43" s="21"/>
      <c r="C43" s="21"/>
      <c r="D43" s="98"/>
      <c r="E43" s="90"/>
      <c r="F43" s="7"/>
      <c r="G43" s="16"/>
      <c r="H43" s="90"/>
      <c r="I43" s="90"/>
      <c r="J43" s="90"/>
      <c r="K43" s="90"/>
      <c r="L43" s="7"/>
      <c r="M43" s="138"/>
    </row>
    <row r="44" spans="1:13" s="55" customFormat="1" ht="12" customHeight="1">
      <c r="A44" s="78" t="s">
        <v>36</v>
      </c>
      <c r="B44" s="19" t="s">
        <v>54</v>
      </c>
      <c r="C44" s="19"/>
      <c r="D44" s="25"/>
      <c r="E44" s="142"/>
      <c r="F44" s="7"/>
      <c r="G44" s="16"/>
      <c r="H44" s="90"/>
      <c r="I44" s="90"/>
      <c r="J44" s="90"/>
      <c r="K44" s="90"/>
      <c r="L44" s="7"/>
      <c r="M44" s="138"/>
    </row>
    <row r="45" spans="1:13" s="55" customFormat="1" ht="12" customHeight="1">
      <c r="A45" s="81"/>
      <c r="B45" s="19" t="s">
        <v>192</v>
      </c>
      <c r="C45" s="19"/>
      <c r="D45" s="25"/>
      <c r="E45" s="142"/>
      <c r="F45" s="7"/>
      <c r="G45" s="16"/>
      <c r="H45" s="90"/>
      <c r="I45" s="90"/>
      <c r="J45" s="90"/>
      <c r="K45" s="90"/>
      <c r="L45" s="7" t="s">
        <v>184</v>
      </c>
      <c r="M45" s="138"/>
    </row>
    <row r="46" spans="1:13" s="55" customFormat="1" ht="12" customHeight="1">
      <c r="A46" s="81"/>
      <c r="B46" s="890" t="s">
        <v>149</v>
      </c>
      <c r="C46" s="891"/>
      <c r="D46" s="27"/>
      <c r="E46" s="90">
        <v>108</v>
      </c>
      <c r="F46" s="7">
        <f>322588+78</f>
        <v>322666</v>
      </c>
      <c r="G46" s="16">
        <v>348975</v>
      </c>
      <c r="H46" s="90">
        <v>61101</v>
      </c>
      <c r="I46" s="90">
        <v>232591</v>
      </c>
      <c r="J46" s="90">
        <v>46210</v>
      </c>
      <c r="K46" s="90">
        <v>9074</v>
      </c>
      <c r="L46" s="7"/>
      <c r="M46" s="138"/>
    </row>
    <row r="47" spans="1:13" s="55" customFormat="1" ht="9" customHeight="1">
      <c r="A47" s="81"/>
      <c r="B47" s="19"/>
      <c r="C47" s="19"/>
      <c r="D47" s="27"/>
      <c r="E47" s="90"/>
      <c r="F47" s="7"/>
      <c r="G47" s="16"/>
      <c r="H47" s="90"/>
      <c r="I47" s="90"/>
      <c r="J47" s="90"/>
      <c r="K47" s="90"/>
      <c r="L47" s="7"/>
      <c r="M47" s="138"/>
    </row>
    <row r="48" spans="1:13" s="55" customFormat="1" ht="12" customHeight="1">
      <c r="A48" s="81">
        <v>13</v>
      </c>
      <c r="B48" s="891" t="s">
        <v>169</v>
      </c>
      <c r="C48" s="891"/>
      <c r="D48" s="27"/>
      <c r="E48" s="90">
        <v>34</v>
      </c>
      <c r="F48" s="7">
        <f>136112+0</f>
        <v>136112</v>
      </c>
      <c r="G48" s="16">
        <v>158270</v>
      </c>
      <c r="H48" s="90">
        <v>58704</v>
      </c>
      <c r="I48" s="90">
        <v>81565</v>
      </c>
      <c r="J48" s="90">
        <v>18001</v>
      </c>
      <c r="K48" s="54" t="s">
        <v>8</v>
      </c>
      <c r="L48" s="7"/>
      <c r="M48" s="138"/>
    </row>
    <row r="49" spans="1:13" s="55" customFormat="1" ht="9" customHeight="1">
      <c r="A49" s="81"/>
      <c r="B49" s="20"/>
      <c r="C49" s="20"/>
      <c r="D49" s="27"/>
      <c r="E49" s="90"/>
      <c r="F49" s="7"/>
      <c r="G49" s="16"/>
      <c r="H49" s="90"/>
      <c r="I49" s="90"/>
      <c r="J49" s="90"/>
      <c r="K49" s="90"/>
      <c r="L49" s="7"/>
      <c r="M49" s="138"/>
    </row>
    <row r="50" spans="1:13" s="55" customFormat="1" ht="12" customHeight="1">
      <c r="A50" s="81">
        <v>14</v>
      </c>
      <c r="B50" s="19" t="s">
        <v>171</v>
      </c>
      <c r="C50" s="20"/>
      <c r="D50" s="27"/>
      <c r="E50" s="90">
        <v>19</v>
      </c>
      <c r="F50" s="7">
        <f>33295+0</f>
        <v>33295</v>
      </c>
      <c r="G50" s="16">
        <v>30586</v>
      </c>
      <c r="H50" s="90">
        <v>3497</v>
      </c>
      <c r="I50" s="90">
        <v>13841</v>
      </c>
      <c r="J50" s="90">
        <v>9508</v>
      </c>
      <c r="K50" s="90">
        <v>3741</v>
      </c>
      <c r="L50" s="7"/>
      <c r="M50" s="138"/>
    </row>
    <row r="51" spans="1:13" s="55" customFormat="1" ht="12" customHeight="1">
      <c r="A51" s="81"/>
      <c r="B51" s="890" t="s">
        <v>208</v>
      </c>
      <c r="C51" s="891"/>
      <c r="D51" s="27"/>
      <c r="E51" s="90"/>
      <c r="F51" s="7"/>
      <c r="G51" s="16"/>
      <c r="H51" s="90"/>
      <c r="I51" s="90"/>
      <c r="J51" s="90"/>
      <c r="K51" s="90"/>
      <c r="L51" s="7"/>
      <c r="M51" s="138"/>
    </row>
    <row r="52" spans="1:13" s="55" customFormat="1" ht="9" customHeight="1">
      <c r="A52" s="78"/>
      <c r="B52" s="19"/>
      <c r="C52" s="19"/>
      <c r="D52" s="143"/>
      <c r="E52" s="90"/>
      <c r="F52" s="7"/>
      <c r="G52" s="16"/>
      <c r="H52" s="90"/>
      <c r="I52" s="90"/>
      <c r="J52" s="90"/>
      <c r="K52" s="90"/>
      <c r="L52" s="7"/>
      <c r="M52" s="138"/>
    </row>
    <row r="53" spans="1:13" s="55" customFormat="1" ht="12" customHeight="1">
      <c r="A53" s="78" t="s">
        <v>38</v>
      </c>
      <c r="B53" s="19" t="s">
        <v>150</v>
      </c>
      <c r="C53" s="19"/>
      <c r="D53" s="143"/>
      <c r="E53" s="90"/>
      <c r="F53" s="7"/>
      <c r="G53" s="16"/>
      <c r="H53" s="90"/>
      <c r="I53" s="90"/>
      <c r="J53" s="90"/>
      <c r="K53" s="90"/>
      <c r="L53" s="7"/>
      <c r="M53" s="138"/>
    </row>
    <row r="54" spans="1:13" s="55" customFormat="1" ht="12" customHeight="1">
      <c r="A54" s="78"/>
      <c r="B54" s="906" t="s">
        <v>214</v>
      </c>
      <c r="C54" s="907"/>
      <c r="D54" s="143"/>
      <c r="E54" s="90">
        <v>169</v>
      </c>
      <c r="F54" s="7">
        <f>1831324+0</f>
        <v>1831324</v>
      </c>
      <c r="G54" s="16">
        <v>1906047</v>
      </c>
      <c r="H54" s="90">
        <v>15488</v>
      </c>
      <c r="I54" s="90">
        <v>1219586</v>
      </c>
      <c r="J54" s="90">
        <v>643565</v>
      </c>
      <c r="K54" s="90">
        <v>27408</v>
      </c>
      <c r="L54" s="7"/>
      <c r="M54" s="138"/>
    </row>
    <row r="55" spans="1:13" s="55" customFormat="1" ht="9" customHeight="1">
      <c r="A55" s="78"/>
      <c r="B55" s="19"/>
      <c r="C55" s="19"/>
      <c r="D55" s="143"/>
      <c r="E55" s="90"/>
      <c r="F55" s="7"/>
      <c r="G55" s="16"/>
      <c r="H55" s="90"/>
      <c r="I55" s="90"/>
      <c r="J55" s="90"/>
      <c r="K55" s="90"/>
      <c r="L55" s="7"/>
      <c r="M55" s="138"/>
    </row>
    <row r="56" spans="1:13" s="55" customFormat="1" ht="12" customHeight="1">
      <c r="A56" s="78" t="s">
        <v>39</v>
      </c>
      <c r="B56" s="906" t="s">
        <v>154</v>
      </c>
      <c r="C56" s="907"/>
      <c r="D56" s="143"/>
      <c r="E56" s="90">
        <v>334</v>
      </c>
      <c r="F56" s="16">
        <v>726644</v>
      </c>
      <c r="G56" s="16">
        <v>657685</v>
      </c>
      <c r="H56" s="90">
        <v>8832</v>
      </c>
      <c r="I56" s="90">
        <v>531587</v>
      </c>
      <c r="J56" s="90">
        <v>84024</v>
      </c>
      <c r="K56" s="90">
        <v>33242</v>
      </c>
      <c r="L56" s="7"/>
      <c r="M56" s="138"/>
    </row>
    <row r="57" spans="1:13" s="55" customFormat="1" ht="9" customHeight="1">
      <c r="A57" s="78"/>
      <c r="B57" s="19"/>
      <c r="C57" s="18"/>
      <c r="D57" s="143"/>
      <c r="E57" s="90"/>
      <c r="F57" s="7"/>
      <c r="G57" s="16"/>
      <c r="H57" s="90"/>
      <c r="I57" s="90"/>
      <c r="J57" s="90"/>
      <c r="K57" s="90"/>
      <c r="L57" s="7"/>
      <c r="M57" s="138"/>
    </row>
    <row r="58" spans="1:13" s="55" customFormat="1" ht="12" customHeight="1">
      <c r="A58" s="78" t="s">
        <v>40</v>
      </c>
      <c r="B58" s="19" t="s">
        <v>152</v>
      </c>
      <c r="C58" s="19"/>
      <c r="D58" s="143"/>
      <c r="E58" s="90"/>
      <c r="F58" s="7"/>
      <c r="G58" s="16"/>
      <c r="H58" s="90"/>
      <c r="I58" s="90"/>
      <c r="J58" s="90"/>
      <c r="K58" s="90"/>
      <c r="L58" s="7"/>
      <c r="M58" s="138"/>
    </row>
    <row r="59" spans="2:13" s="55" customFormat="1" ht="12" customHeight="1">
      <c r="B59" s="906" t="s">
        <v>195</v>
      </c>
      <c r="C59" s="907"/>
      <c r="D59" s="143"/>
      <c r="E59" s="90">
        <v>564</v>
      </c>
      <c r="F59" s="16">
        <f>8983259+687456</f>
        <v>9670715</v>
      </c>
      <c r="G59" s="16">
        <v>10157741</v>
      </c>
      <c r="H59" s="90">
        <v>248514</v>
      </c>
      <c r="I59" s="90">
        <v>9543946</v>
      </c>
      <c r="J59" s="90">
        <v>255439</v>
      </c>
      <c r="K59" s="90">
        <v>109842</v>
      </c>
      <c r="L59" s="7"/>
      <c r="M59" s="138"/>
    </row>
    <row r="60" spans="1:13" s="55" customFormat="1" ht="9" customHeight="1">
      <c r="A60" s="78"/>
      <c r="B60" s="19"/>
      <c r="C60" s="19"/>
      <c r="D60" s="143"/>
      <c r="E60" s="90"/>
      <c r="F60" s="7"/>
      <c r="G60" s="16"/>
      <c r="H60" s="90"/>
      <c r="I60" s="90"/>
      <c r="J60" s="90"/>
      <c r="K60" s="90"/>
      <c r="L60" s="7"/>
      <c r="M60" s="138"/>
    </row>
    <row r="61" spans="1:13" s="55" customFormat="1" ht="12" customHeight="1">
      <c r="A61" s="78" t="s">
        <v>44</v>
      </c>
      <c r="B61" s="19" t="s">
        <v>45</v>
      </c>
      <c r="C61" s="19"/>
      <c r="D61" s="143"/>
      <c r="E61" s="90"/>
      <c r="F61" s="7"/>
      <c r="G61" s="16"/>
      <c r="H61" s="90"/>
      <c r="I61" s="90"/>
      <c r="J61" s="90"/>
      <c r="K61" s="90"/>
      <c r="L61" s="7"/>
      <c r="M61" s="138"/>
    </row>
    <row r="62" spans="1:13" s="55" customFormat="1" ht="12" customHeight="1">
      <c r="A62" s="78"/>
      <c r="B62" s="19" t="s">
        <v>209</v>
      </c>
      <c r="C62" s="18"/>
      <c r="D62" s="143"/>
      <c r="E62" s="90"/>
      <c r="F62" s="7"/>
      <c r="G62" s="16"/>
      <c r="H62" s="90"/>
      <c r="I62" s="90"/>
      <c r="J62" s="90"/>
      <c r="K62" s="90"/>
      <c r="L62" s="7"/>
      <c r="M62" s="138"/>
    </row>
    <row r="63" spans="1:13" s="55" customFormat="1" ht="12" customHeight="1">
      <c r="A63" s="78"/>
      <c r="B63" s="19" t="s">
        <v>210</v>
      </c>
      <c r="C63" s="18"/>
      <c r="D63" s="143"/>
      <c r="E63" s="90"/>
      <c r="F63" s="7"/>
      <c r="G63" s="16"/>
      <c r="H63" s="90"/>
      <c r="I63" s="90"/>
      <c r="J63" s="90"/>
      <c r="K63" s="90"/>
      <c r="L63" s="7"/>
      <c r="M63" s="138"/>
    </row>
    <row r="64" spans="1:13" s="55" customFormat="1" ht="12" customHeight="1">
      <c r="A64" s="78"/>
      <c r="B64" s="907" t="s">
        <v>211</v>
      </c>
      <c r="C64" s="907"/>
      <c r="D64" s="143"/>
      <c r="E64" s="90">
        <v>16</v>
      </c>
      <c r="F64" s="7">
        <f>17772+0</f>
        <v>17772</v>
      </c>
      <c r="G64" s="16">
        <v>19345</v>
      </c>
      <c r="H64" s="90">
        <v>1147</v>
      </c>
      <c r="I64" s="90">
        <v>17618</v>
      </c>
      <c r="J64" s="90">
        <v>554</v>
      </c>
      <c r="K64" s="90">
        <v>26</v>
      </c>
      <c r="L64" s="7"/>
      <c r="M64" s="138"/>
    </row>
    <row r="65" spans="1:13" s="55" customFormat="1" ht="9" customHeight="1">
      <c r="A65" s="78"/>
      <c r="B65" s="19"/>
      <c r="C65" s="19"/>
      <c r="D65" s="143"/>
      <c r="E65" s="90"/>
      <c r="F65" s="7"/>
      <c r="G65" s="16"/>
      <c r="H65" s="90"/>
      <c r="I65" s="90"/>
      <c r="J65" s="90"/>
      <c r="K65" s="90"/>
      <c r="L65" s="7"/>
      <c r="M65" s="138"/>
    </row>
    <row r="66" spans="1:13" s="55" customFormat="1" ht="12" customHeight="1">
      <c r="A66" s="78" t="s">
        <v>46</v>
      </c>
      <c r="B66" s="19" t="s">
        <v>47</v>
      </c>
      <c r="C66" s="19"/>
      <c r="D66" s="143"/>
      <c r="E66" s="90"/>
      <c r="F66" s="7"/>
      <c r="G66" s="16"/>
      <c r="H66" s="90"/>
      <c r="I66" s="90"/>
      <c r="J66" s="90"/>
      <c r="K66" s="90"/>
      <c r="L66" s="7"/>
      <c r="M66" s="138"/>
    </row>
    <row r="67" spans="1:13" s="55" customFormat="1" ht="12" customHeight="1">
      <c r="A67" s="78"/>
      <c r="B67" s="19" t="s">
        <v>199</v>
      </c>
      <c r="C67" s="19"/>
      <c r="D67" s="143"/>
      <c r="E67" s="90"/>
      <c r="F67" s="7"/>
      <c r="G67" s="16"/>
      <c r="H67" s="90"/>
      <c r="I67" s="90"/>
      <c r="J67" s="90"/>
      <c r="K67" s="90"/>
      <c r="L67" s="7"/>
      <c r="M67" s="138"/>
    </row>
    <row r="68" spans="1:13" s="55" customFormat="1" ht="12" customHeight="1">
      <c r="A68" s="78"/>
      <c r="B68" s="19" t="s">
        <v>200</v>
      </c>
      <c r="C68" s="19"/>
      <c r="D68" s="143"/>
      <c r="E68" s="90"/>
      <c r="F68" s="7"/>
      <c r="G68" s="16"/>
      <c r="H68" s="90"/>
      <c r="I68" s="90"/>
      <c r="J68" s="90"/>
      <c r="K68" s="90"/>
      <c r="L68" s="7"/>
      <c r="M68" s="138"/>
    </row>
    <row r="69" spans="1:13" s="55" customFormat="1" ht="12" customHeight="1">
      <c r="A69" s="78"/>
      <c r="B69" s="906" t="s">
        <v>201</v>
      </c>
      <c r="C69" s="907"/>
      <c r="D69" s="143"/>
      <c r="E69" s="90">
        <v>206</v>
      </c>
      <c r="F69" s="16">
        <f>3440967+87333</f>
        <v>3528300</v>
      </c>
      <c r="G69" s="16">
        <v>3139921</v>
      </c>
      <c r="H69" s="90">
        <v>570905</v>
      </c>
      <c r="I69" s="90">
        <v>2019235</v>
      </c>
      <c r="J69" s="90">
        <v>444588</v>
      </c>
      <c r="K69" s="90">
        <v>105193</v>
      </c>
      <c r="L69" s="7"/>
      <c r="M69" s="138"/>
    </row>
    <row r="70" spans="1:13" s="55" customFormat="1" ht="9" customHeight="1">
      <c r="A70" s="78"/>
      <c r="B70" s="19"/>
      <c r="C70" s="18"/>
      <c r="D70" s="143"/>
      <c r="E70" s="90"/>
      <c r="F70" s="7"/>
      <c r="G70" s="16"/>
      <c r="H70" s="90"/>
      <c r="I70" s="90"/>
      <c r="J70" s="90"/>
      <c r="K70" s="90"/>
      <c r="L70" s="7"/>
      <c r="M70" s="138"/>
    </row>
    <row r="71" spans="1:13" s="55" customFormat="1" ht="12" customHeight="1">
      <c r="A71" s="78" t="s">
        <v>49</v>
      </c>
      <c r="B71" s="19" t="s">
        <v>153</v>
      </c>
      <c r="C71" s="19"/>
      <c r="D71" s="143"/>
      <c r="E71" s="90"/>
      <c r="F71" s="7"/>
      <c r="G71" s="16"/>
      <c r="H71" s="90"/>
      <c r="I71" s="90"/>
      <c r="J71" s="90"/>
      <c r="K71" s="90"/>
      <c r="L71" s="7"/>
      <c r="M71" s="138"/>
    </row>
    <row r="72" spans="1:13" s="55" customFormat="1" ht="12" customHeight="1">
      <c r="A72" s="78"/>
      <c r="B72" s="19" t="s">
        <v>221</v>
      </c>
      <c r="C72" s="19"/>
      <c r="D72" s="143"/>
      <c r="E72" s="90"/>
      <c r="F72" s="7"/>
      <c r="G72" s="16"/>
      <c r="H72" s="90"/>
      <c r="I72" s="90"/>
      <c r="J72" s="90"/>
      <c r="K72" s="90"/>
      <c r="L72" s="7"/>
      <c r="M72" s="138"/>
    </row>
    <row r="73" spans="1:13" s="55" customFormat="1" ht="12" customHeight="1">
      <c r="A73" s="78"/>
      <c r="B73" s="19" t="s">
        <v>202</v>
      </c>
      <c r="C73" s="19"/>
      <c r="D73" s="143"/>
      <c r="E73" s="90"/>
      <c r="F73" s="7"/>
      <c r="G73" s="16"/>
      <c r="H73" s="90"/>
      <c r="I73" s="90"/>
      <c r="J73" s="90"/>
      <c r="K73" s="90"/>
      <c r="L73" s="7"/>
      <c r="M73" s="138"/>
    </row>
    <row r="74" spans="1:13" s="55" customFormat="1" ht="12" customHeight="1">
      <c r="A74" s="81"/>
      <c r="B74" s="906" t="s">
        <v>203</v>
      </c>
      <c r="C74" s="907"/>
      <c r="D74" s="143"/>
      <c r="E74" s="90">
        <v>535</v>
      </c>
      <c r="F74" s="16">
        <f>7022961+3393</f>
        <v>7026354</v>
      </c>
      <c r="G74" s="16">
        <v>7264638</v>
      </c>
      <c r="H74" s="90">
        <v>368589</v>
      </c>
      <c r="I74" s="90">
        <v>6418514</v>
      </c>
      <c r="J74" s="90">
        <v>452194</v>
      </c>
      <c r="K74" s="90">
        <v>25342</v>
      </c>
      <c r="L74" s="7"/>
      <c r="M74" s="138"/>
    </row>
    <row r="75" spans="1:13" s="55" customFormat="1" ht="9" customHeight="1">
      <c r="A75" s="99"/>
      <c r="B75" s="18"/>
      <c r="C75" s="18"/>
      <c r="D75" s="143"/>
      <c r="E75" s="90"/>
      <c r="F75" s="7"/>
      <c r="G75" s="16"/>
      <c r="H75" s="90"/>
      <c r="I75" s="90"/>
      <c r="J75" s="90"/>
      <c r="K75" s="90"/>
      <c r="L75" s="7"/>
      <c r="M75" s="138"/>
    </row>
    <row r="76" spans="1:13" s="55" customFormat="1" ht="12" customHeight="1">
      <c r="A76" s="99"/>
      <c r="B76" s="18"/>
      <c r="C76" s="125" t="s">
        <v>204</v>
      </c>
      <c r="D76" s="143"/>
      <c r="E76" s="90">
        <v>1252</v>
      </c>
      <c r="F76" s="7">
        <v>25898619</v>
      </c>
      <c r="G76" s="16">
        <v>27189297</v>
      </c>
      <c r="H76" s="90">
        <v>611649</v>
      </c>
      <c r="I76" s="90">
        <v>25636502</v>
      </c>
      <c r="J76" s="90">
        <v>884726</v>
      </c>
      <c r="K76" s="90">
        <v>56419</v>
      </c>
      <c r="L76" s="7"/>
      <c r="M76" s="138"/>
    </row>
    <row r="77" spans="1:13" s="55" customFormat="1" ht="9" customHeight="1">
      <c r="A77" s="99"/>
      <c r="B77" s="18"/>
      <c r="C77" s="18"/>
      <c r="D77" s="143"/>
      <c r="E77" s="90"/>
      <c r="F77" s="7"/>
      <c r="G77" s="16"/>
      <c r="H77" s="90"/>
      <c r="I77" s="90"/>
      <c r="J77" s="90"/>
      <c r="K77" s="90"/>
      <c r="L77" s="7"/>
      <c r="M77" s="138"/>
    </row>
    <row r="78" spans="1:17" ht="11.25">
      <c r="A78" s="144"/>
      <c r="B78" s="14"/>
      <c r="C78" s="129" t="s">
        <v>498</v>
      </c>
      <c r="D78" s="64"/>
      <c r="E78" s="149">
        <v>1906</v>
      </c>
      <c r="F78" s="73">
        <f>29760135+879998</f>
        <v>30640133</v>
      </c>
      <c r="G78" s="73">
        <v>28301540</v>
      </c>
      <c r="H78" s="149">
        <v>4197431</v>
      </c>
      <c r="I78" s="149">
        <v>21594979</v>
      </c>
      <c r="J78" s="149">
        <v>2123656</v>
      </c>
      <c r="K78" s="149">
        <v>385475</v>
      </c>
      <c r="L78" s="7"/>
      <c r="M78" s="138"/>
      <c r="N78" s="7"/>
      <c r="O78" s="7"/>
      <c r="P78" s="7"/>
      <c r="Q78" s="7"/>
    </row>
    <row r="79" spans="1:17" ht="3.75" customHeight="1">
      <c r="A79" s="144"/>
      <c r="B79" s="14"/>
      <c r="C79" s="129"/>
      <c r="D79" s="8"/>
      <c r="E79" s="90"/>
      <c r="F79" s="7"/>
      <c r="G79" s="16"/>
      <c r="H79" s="90"/>
      <c r="I79" s="90"/>
      <c r="J79" s="90"/>
      <c r="K79" s="90"/>
      <c r="L79" s="7"/>
      <c r="M79" s="138"/>
      <c r="N79" s="7"/>
      <c r="O79" s="7"/>
      <c r="P79" s="7"/>
      <c r="Q79" s="7"/>
    </row>
    <row r="80" spans="1:17" ht="11.25">
      <c r="A80" s="144"/>
      <c r="B80" s="14"/>
      <c r="C80" s="145" t="s">
        <v>215</v>
      </c>
      <c r="D80" s="8"/>
      <c r="E80" s="90">
        <v>511</v>
      </c>
      <c r="F80" s="7">
        <v>2704177</v>
      </c>
      <c r="G80" s="16">
        <v>2808107</v>
      </c>
      <c r="H80" s="90">
        <v>1321945</v>
      </c>
      <c r="I80" s="90">
        <v>1161319</v>
      </c>
      <c r="J80" s="90">
        <v>202722</v>
      </c>
      <c r="K80" s="90">
        <v>122121</v>
      </c>
      <c r="M80" s="138"/>
      <c r="N80" s="7"/>
      <c r="O80" s="7"/>
      <c r="P80" s="7"/>
      <c r="Q80" s="7"/>
    </row>
    <row r="81" spans="1:12" ht="11.25" customHeight="1">
      <c r="A81" s="2" t="s">
        <v>7</v>
      </c>
      <c r="F81" s="7"/>
      <c r="G81" s="7"/>
      <c r="H81" s="7"/>
      <c r="I81" s="7"/>
      <c r="J81" s="7"/>
      <c r="K81" s="7"/>
      <c r="L81" s="133"/>
    </row>
    <row r="82" spans="1:11" ht="23.25" customHeight="1">
      <c r="A82" s="911" t="s">
        <v>506</v>
      </c>
      <c r="B82" s="911"/>
      <c r="C82" s="911"/>
      <c r="D82" s="911"/>
      <c r="E82" s="911"/>
      <c r="F82" s="911"/>
      <c r="G82" s="911"/>
      <c r="H82" s="911"/>
      <c r="I82" s="911"/>
      <c r="J82" s="911"/>
      <c r="K82" s="911"/>
    </row>
    <row r="83" spans="1:11" ht="12" customHeight="1">
      <c r="A83" s="911"/>
      <c r="B83" s="911"/>
      <c r="C83" s="911"/>
      <c r="D83" s="911"/>
      <c r="E83" s="911"/>
      <c r="F83" s="911"/>
      <c r="G83" s="911"/>
      <c r="H83" s="911"/>
      <c r="I83" s="911"/>
      <c r="J83" s="911"/>
      <c r="K83" s="911"/>
    </row>
    <row r="84" spans="6:11" ht="11.25">
      <c r="F84" s="7"/>
      <c r="G84" s="7"/>
      <c r="H84" s="7"/>
      <c r="I84" s="7"/>
      <c r="J84" s="7"/>
      <c r="K84" s="7"/>
    </row>
    <row r="85" spans="5:11" ht="11.25">
      <c r="E85" s="7"/>
      <c r="F85" s="7"/>
      <c r="G85" s="7"/>
      <c r="H85" s="7"/>
      <c r="I85" s="7"/>
      <c r="J85" s="7"/>
      <c r="K85" s="7"/>
    </row>
    <row r="86" spans="3:12" ht="11.25">
      <c r="C86" s="146"/>
      <c r="E86" s="7"/>
      <c r="G86" s="16"/>
      <c r="H86" s="14"/>
      <c r="I86" s="12"/>
      <c r="J86" s="12"/>
      <c r="K86" s="12"/>
      <c r="L86" s="12"/>
    </row>
    <row r="88" ht="11.25">
      <c r="G88" s="7"/>
    </row>
    <row r="90" ht="11.25">
      <c r="G90" s="7"/>
    </row>
    <row r="91" ht="11.25">
      <c r="G91" s="7"/>
    </row>
  </sheetData>
  <sheetProtection/>
  <mergeCells count="34">
    <mergeCell ref="G3:G9"/>
    <mergeCell ref="B48:C48"/>
    <mergeCell ref="A1:K1"/>
    <mergeCell ref="F10:K10"/>
    <mergeCell ref="K5:K9"/>
    <mergeCell ref="E3:E9"/>
    <mergeCell ref="I4:K4"/>
    <mergeCell ref="B14:C14"/>
    <mergeCell ref="J5:J9"/>
    <mergeCell ref="I5:I9"/>
    <mergeCell ref="F3:F9"/>
    <mergeCell ref="H3:K3"/>
    <mergeCell ref="H4:H9"/>
    <mergeCell ref="A82:K83"/>
    <mergeCell ref="B30:C30"/>
    <mergeCell ref="B74:C74"/>
    <mergeCell ref="B64:C64"/>
    <mergeCell ref="B69:C69"/>
    <mergeCell ref="B42:C42"/>
    <mergeCell ref="B54:C54"/>
    <mergeCell ref="B59:C59"/>
    <mergeCell ref="B36:C36"/>
    <mergeCell ref="B46:C46"/>
    <mergeCell ref="B51:C51"/>
    <mergeCell ref="B38:C38"/>
    <mergeCell ref="B56:C56"/>
    <mergeCell ref="A3:A10"/>
    <mergeCell ref="B3:D10"/>
    <mergeCell ref="B21:C21"/>
    <mergeCell ref="B23:C23"/>
    <mergeCell ref="B18:C18"/>
    <mergeCell ref="B34:C34"/>
    <mergeCell ref="B26:C26"/>
    <mergeCell ref="B28:C28"/>
  </mergeCells>
  <printOptions/>
  <pageMargins left="0.29" right="0.47" top="0.83" bottom="0.8" header="0.5118110236220472" footer="0.5118110236220472"/>
  <pageSetup horizontalDpi="600" verticalDpi="600" orientation="portrait" paperSize="9" scale="82" r:id="rId1"/>
  <headerFooter alignWithMargins="0">
    <oddHeader>&amp;L&amp;"Arial,Kursiv" &amp;U1 Abfallentsorgung&amp;R&amp;"Arial,Kursiv"&amp;UAbfallwirtschaft in Bayern 2016</oddHeader>
    <oddFooter xml:space="preserve">&amp;C&amp;12 27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>
      <selection activeCell="A78" sqref="A78"/>
    </sheetView>
  </sheetViews>
  <sheetFormatPr defaultColWidth="11.421875" defaultRowHeight="12.75"/>
  <cols>
    <col min="1" max="1" width="4.8515625" style="2" customWidth="1"/>
    <col min="2" max="2" width="0.9921875" style="2" customWidth="1"/>
    <col min="3" max="3" width="37.57421875" style="2" customWidth="1"/>
    <col min="4" max="4" width="0.85546875" style="2" customWidth="1"/>
    <col min="5" max="5" width="6.28125" style="2" customWidth="1"/>
    <col min="6" max="6" width="9.7109375" style="2" customWidth="1"/>
    <col min="7" max="7" width="8.7109375" style="2" customWidth="1"/>
    <col min="8" max="8" width="8.8515625" style="2" customWidth="1"/>
    <col min="9" max="10" width="9.140625" style="2" customWidth="1"/>
    <col min="11" max="11" width="11.8515625" style="2" customWidth="1"/>
    <col min="12" max="16384" width="11.421875" style="2" customWidth="1"/>
  </cols>
  <sheetData>
    <row r="1" spans="1:11" s="62" customFormat="1" ht="12.75">
      <c r="A1" s="873" t="s">
        <v>827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</row>
    <row r="2" ht="11.25" customHeight="1"/>
    <row r="3" spans="1:11" ht="11.25" customHeight="1">
      <c r="A3" s="885" t="s">
        <v>416</v>
      </c>
      <c r="B3" s="893" t="s">
        <v>37</v>
      </c>
      <c r="C3" s="894"/>
      <c r="D3" s="895"/>
      <c r="E3" s="870" t="s">
        <v>507</v>
      </c>
      <c r="F3" s="870" t="s">
        <v>289</v>
      </c>
      <c r="G3" s="868" t="s">
        <v>1</v>
      </c>
      <c r="H3" s="869"/>
      <c r="I3" s="869"/>
      <c r="J3" s="869"/>
      <c r="K3" s="869"/>
    </row>
    <row r="4" spans="1:11" ht="12.75" customHeight="1">
      <c r="A4" s="887"/>
      <c r="B4" s="896"/>
      <c r="C4" s="897"/>
      <c r="D4" s="898"/>
      <c r="E4" s="871"/>
      <c r="F4" s="871"/>
      <c r="G4" s="912" t="s">
        <v>166</v>
      </c>
      <c r="H4" s="914"/>
      <c r="I4" s="912" t="s">
        <v>508</v>
      </c>
      <c r="J4" s="913"/>
      <c r="K4" s="880" t="s">
        <v>288</v>
      </c>
    </row>
    <row r="5" spans="1:11" ht="11.25" customHeight="1">
      <c r="A5" s="887"/>
      <c r="B5" s="896"/>
      <c r="C5" s="897"/>
      <c r="D5" s="898"/>
      <c r="E5" s="871"/>
      <c r="F5" s="871"/>
      <c r="G5" s="870" t="s">
        <v>173</v>
      </c>
      <c r="H5" s="870" t="s">
        <v>174</v>
      </c>
      <c r="I5" s="870" t="s">
        <v>173</v>
      </c>
      <c r="J5" s="870" t="s">
        <v>174</v>
      </c>
      <c r="K5" s="892"/>
    </row>
    <row r="6" spans="1:11" ht="39.75" customHeight="1">
      <c r="A6" s="887"/>
      <c r="B6" s="896"/>
      <c r="C6" s="897"/>
      <c r="D6" s="898"/>
      <c r="E6" s="871"/>
      <c r="F6" s="871"/>
      <c r="G6" s="871"/>
      <c r="H6" s="871"/>
      <c r="I6" s="871"/>
      <c r="J6" s="871"/>
      <c r="K6" s="892"/>
    </row>
    <row r="7" spans="1:11" ht="14.25" customHeight="1">
      <c r="A7" s="887"/>
      <c r="B7" s="896"/>
      <c r="C7" s="897"/>
      <c r="D7" s="898"/>
      <c r="E7" s="872"/>
      <c r="F7" s="872"/>
      <c r="G7" s="872"/>
      <c r="H7" s="872"/>
      <c r="I7" s="872"/>
      <c r="J7" s="872"/>
      <c r="K7" s="881"/>
    </row>
    <row r="8" spans="1:11" ht="12" customHeight="1">
      <c r="A8" s="889"/>
      <c r="B8" s="899"/>
      <c r="C8" s="900"/>
      <c r="D8" s="901"/>
      <c r="E8" s="63" t="s">
        <v>509</v>
      </c>
      <c r="F8" s="868" t="s">
        <v>3</v>
      </c>
      <c r="G8" s="869"/>
      <c r="H8" s="869"/>
      <c r="I8" s="869"/>
      <c r="J8" s="869"/>
      <c r="K8" s="869"/>
    </row>
    <row r="9" spans="1:10" ht="10.5" customHeight="1">
      <c r="A9" s="111"/>
      <c r="B9" s="36"/>
      <c r="C9" s="36"/>
      <c r="D9" s="113"/>
      <c r="E9" s="134"/>
      <c r="F9" s="61"/>
      <c r="G9" s="61"/>
      <c r="H9" s="61"/>
      <c r="I9" s="61"/>
      <c r="J9" s="61"/>
    </row>
    <row r="10" spans="1:12" ht="12.75" customHeight="1">
      <c r="A10" s="78" t="s">
        <v>52</v>
      </c>
      <c r="B10" s="12" t="s">
        <v>141</v>
      </c>
      <c r="C10" s="12"/>
      <c r="D10" s="15"/>
      <c r="E10" s="13"/>
      <c r="F10" s="13"/>
      <c r="G10" s="13"/>
      <c r="H10" s="31"/>
      <c r="I10" s="13"/>
      <c r="J10" s="31"/>
      <c r="K10" s="31"/>
      <c r="L10" s="88"/>
    </row>
    <row r="11" spans="1:12" ht="11.25" customHeight="1">
      <c r="A11" s="78"/>
      <c r="B11" s="12" t="s">
        <v>216</v>
      </c>
      <c r="D11" s="15"/>
      <c r="E11" s="13"/>
      <c r="F11" s="13"/>
      <c r="G11" s="13"/>
      <c r="H11" s="13"/>
      <c r="I11" s="13"/>
      <c r="J11" s="13"/>
      <c r="K11" s="147"/>
      <c r="L11" s="82"/>
    </row>
    <row r="12" spans="1:12" ht="12.75" customHeight="1">
      <c r="A12" s="78"/>
      <c r="B12" s="890" t="s">
        <v>217</v>
      </c>
      <c r="C12" s="891"/>
      <c r="D12" s="15"/>
      <c r="E12" s="90">
        <v>1</v>
      </c>
      <c r="F12" s="115" t="s">
        <v>494</v>
      </c>
      <c r="G12" s="54" t="s">
        <v>8</v>
      </c>
      <c r="H12" s="54" t="s">
        <v>8</v>
      </c>
      <c r="I12" s="115" t="s">
        <v>494</v>
      </c>
      <c r="J12" s="54" t="s">
        <v>8</v>
      </c>
      <c r="K12" s="54" t="s">
        <v>8</v>
      </c>
      <c r="L12" s="7"/>
    </row>
    <row r="13" spans="1:12" ht="8.25" customHeight="1">
      <c r="A13" s="78"/>
      <c r="B13" s="20"/>
      <c r="C13" s="20"/>
      <c r="D13" s="15"/>
      <c r="E13" s="139"/>
      <c r="F13" s="90"/>
      <c r="G13" s="139"/>
      <c r="H13" s="139"/>
      <c r="I13" s="139"/>
      <c r="J13" s="139"/>
      <c r="K13" s="90"/>
      <c r="L13" s="7"/>
    </row>
    <row r="14" spans="1:12" ht="12.75" customHeight="1">
      <c r="A14" s="78" t="s">
        <v>24</v>
      </c>
      <c r="B14" s="19" t="s">
        <v>142</v>
      </c>
      <c r="C14" s="19"/>
      <c r="D14" s="25"/>
      <c r="E14" s="90"/>
      <c r="F14" s="90"/>
      <c r="G14" s="90"/>
      <c r="H14" s="90"/>
      <c r="I14" s="90"/>
      <c r="J14" s="90"/>
      <c r="K14" s="90"/>
      <c r="L14" s="7"/>
    </row>
    <row r="15" spans="1:12" ht="12.75" customHeight="1">
      <c r="A15" s="78"/>
      <c r="B15" s="19" t="s">
        <v>185</v>
      </c>
      <c r="C15" s="19"/>
      <c r="D15" s="25"/>
      <c r="E15" s="90"/>
      <c r="F15" s="90"/>
      <c r="G15" s="90"/>
      <c r="H15" s="90"/>
      <c r="I15" s="90"/>
      <c r="J15" s="90"/>
      <c r="K15" s="90"/>
      <c r="L15" s="7"/>
    </row>
    <row r="16" spans="1:13" ht="12.75" customHeight="1">
      <c r="A16" s="78"/>
      <c r="B16" s="890" t="s">
        <v>186</v>
      </c>
      <c r="C16" s="891"/>
      <c r="D16" s="27"/>
      <c r="E16" s="90">
        <v>5</v>
      </c>
      <c r="F16" s="90">
        <v>40618</v>
      </c>
      <c r="G16" s="90">
        <v>834</v>
      </c>
      <c r="H16" s="54" t="s">
        <v>8</v>
      </c>
      <c r="I16" s="90">
        <v>17</v>
      </c>
      <c r="J16" s="54" t="s">
        <v>8</v>
      </c>
      <c r="K16" s="90">
        <v>39767</v>
      </c>
      <c r="L16" s="7"/>
      <c r="M16" s="7"/>
    </row>
    <row r="17" spans="1:12" ht="8.25" customHeight="1">
      <c r="A17" s="78"/>
      <c r="B17" s="19"/>
      <c r="C17" s="19"/>
      <c r="D17" s="25"/>
      <c r="E17" s="90"/>
      <c r="F17" s="90"/>
      <c r="G17" s="90"/>
      <c r="H17" s="90"/>
      <c r="I17" s="90"/>
      <c r="J17" s="90"/>
      <c r="K17" s="90"/>
      <c r="L17" s="7"/>
    </row>
    <row r="18" spans="1:12" ht="12.75" customHeight="1">
      <c r="A18" s="78" t="s">
        <v>25</v>
      </c>
      <c r="B18" s="19" t="s">
        <v>143</v>
      </c>
      <c r="C18" s="19"/>
      <c r="D18" s="25"/>
      <c r="E18" s="90"/>
      <c r="F18" s="90"/>
      <c r="G18" s="90"/>
      <c r="H18" s="90"/>
      <c r="I18" s="90"/>
      <c r="J18" s="90"/>
      <c r="K18" s="90"/>
      <c r="L18" s="7"/>
    </row>
    <row r="19" spans="1:13" ht="12.75" customHeight="1">
      <c r="A19" s="78"/>
      <c r="B19" s="890" t="s">
        <v>187</v>
      </c>
      <c r="C19" s="891"/>
      <c r="D19" s="27"/>
      <c r="E19" s="90">
        <v>3</v>
      </c>
      <c r="F19" s="90">
        <v>11048</v>
      </c>
      <c r="G19" s="90">
        <v>36</v>
      </c>
      <c r="H19" s="54" t="s">
        <v>8</v>
      </c>
      <c r="I19" s="90">
        <v>538</v>
      </c>
      <c r="J19" s="54" t="s">
        <v>8</v>
      </c>
      <c r="K19" s="90">
        <v>10474</v>
      </c>
      <c r="L19" s="7"/>
      <c r="M19" s="7"/>
    </row>
    <row r="20" spans="1:12" ht="8.25" customHeight="1">
      <c r="A20" s="78"/>
      <c r="B20" s="19"/>
      <c r="C20" s="18"/>
      <c r="D20" s="101"/>
      <c r="E20" s="90"/>
      <c r="F20" s="90"/>
      <c r="G20" s="90"/>
      <c r="H20" s="90"/>
      <c r="I20" s="90"/>
      <c r="J20" s="90"/>
      <c r="K20" s="90"/>
      <c r="L20" s="7"/>
    </row>
    <row r="21" spans="1:13" ht="11.25" customHeight="1">
      <c r="A21" s="78" t="s">
        <v>26</v>
      </c>
      <c r="B21" s="890" t="s">
        <v>144</v>
      </c>
      <c r="C21" s="891"/>
      <c r="D21" s="27"/>
      <c r="E21" s="90">
        <v>5</v>
      </c>
      <c r="F21" s="90">
        <v>14816</v>
      </c>
      <c r="G21" s="90">
        <v>14031</v>
      </c>
      <c r="H21" s="54" t="s">
        <v>8</v>
      </c>
      <c r="I21" s="90">
        <v>683</v>
      </c>
      <c r="J21" s="90">
        <v>103</v>
      </c>
      <c r="K21" s="54" t="s">
        <v>8</v>
      </c>
      <c r="L21" s="7"/>
      <c r="M21" s="7"/>
    </row>
    <row r="22" spans="1:12" ht="8.25" customHeight="1">
      <c r="A22" s="78"/>
      <c r="B22" s="19"/>
      <c r="C22" s="19"/>
      <c r="D22" s="25"/>
      <c r="E22" s="90"/>
      <c r="F22" s="90"/>
      <c r="G22" s="90"/>
      <c r="H22" s="90"/>
      <c r="I22" s="90"/>
      <c r="J22" s="90"/>
      <c r="K22" s="90"/>
      <c r="L22" s="7"/>
    </row>
    <row r="23" spans="1:13" ht="12.75" customHeight="1">
      <c r="A23" s="78" t="s">
        <v>28</v>
      </c>
      <c r="B23" s="891" t="s">
        <v>29</v>
      </c>
      <c r="C23" s="891"/>
      <c r="D23" s="27"/>
      <c r="E23" s="90">
        <v>12</v>
      </c>
      <c r="F23" s="90">
        <v>2995</v>
      </c>
      <c r="G23" s="90">
        <v>486</v>
      </c>
      <c r="H23" s="54" t="s">
        <v>8</v>
      </c>
      <c r="I23" s="90">
        <v>528</v>
      </c>
      <c r="J23" s="54" t="s">
        <v>8</v>
      </c>
      <c r="K23" s="90">
        <v>1982</v>
      </c>
      <c r="L23" s="7"/>
      <c r="M23" s="7"/>
    </row>
    <row r="24" spans="1:12" ht="8.25" customHeight="1">
      <c r="A24" s="78"/>
      <c r="B24" s="19"/>
      <c r="C24" s="19"/>
      <c r="D24" s="25"/>
      <c r="E24" s="90"/>
      <c r="F24" s="90"/>
      <c r="G24" s="90"/>
      <c r="H24" s="90"/>
      <c r="I24" s="90"/>
      <c r="J24" s="90"/>
      <c r="K24" s="90"/>
      <c r="L24" s="7"/>
    </row>
    <row r="25" spans="1:14" ht="12.75" customHeight="1">
      <c r="A25" s="78" t="s">
        <v>30</v>
      </c>
      <c r="B25" s="891" t="s">
        <v>31</v>
      </c>
      <c r="C25" s="891"/>
      <c r="D25" s="27"/>
      <c r="E25" s="90">
        <v>18</v>
      </c>
      <c r="F25" s="90">
        <v>22640</v>
      </c>
      <c r="G25" s="90">
        <v>5111</v>
      </c>
      <c r="H25" s="54" t="s">
        <v>8</v>
      </c>
      <c r="I25" s="90">
        <v>10853</v>
      </c>
      <c r="J25" s="90">
        <v>1485</v>
      </c>
      <c r="K25" s="90">
        <v>5192</v>
      </c>
      <c r="L25" s="7"/>
      <c r="M25" s="7"/>
      <c r="N25" s="2" t="s">
        <v>260</v>
      </c>
    </row>
    <row r="26" spans="1:12" ht="8.25" customHeight="1">
      <c r="A26" s="78"/>
      <c r="B26" s="21"/>
      <c r="C26" s="21"/>
      <c r="D26" s="98"/>
      <c r="E26" s="90"/>
      <c r="F26" s="90"/>
      <c r="G26" s="90"/>
      <c r="H26" s="90"/>
      <c r="I26" s="90"/>
      <c r="J26" s="90"/>
      <c r="K26" s="90"/>
      <c r="L26" s="7"/>
    </row>
    <row r="27" spans="1:12" ht="12.75" customHeight="1">
      <c r="A27" s="78" t="s">
        <v>32</v>
      </c>
      <c r="B27" s="19" t="s">
        <v>146</v>
      </c>
      <c r="C27" s="19"/>
      <c r="D27" s="98"/>
      <c r="E27" s="90"/>
      <c r="F27" s="90"/>
      <c r="G27" s="90"/>
      <c r="H27" s="90"/>
      <c r="I27" s="90"/>
      <c r="J27" s="90"/>
      <c r="K27" s="90"/>
      <c r="L27" s="7"/>
    </row>
    <row r="28" spans="1:12" ht="12.75" customHeight="1">
      <c r="A28" s="78"/>
      <c r="B28" s="19" t="s">
        <v>218</v>
      </c>
      <c r="C28" s="19"/>
      <c r="D28" s="98"/>
      <c r="E28" s="90"/>
      <c r="F28" s="90"/>
      <c r="G28" s="90"/>
      <c r="H28" s="90"/>
      <c r="I28" s="90"/>
      <c r="J28" s="90"/>
      <c r="K28" s="90"/>
      <c r="L28" s="7"/>
    </row>
    <row r="29" spans="1:13" ht="12.75" customHeight="1">
      <c r="A29" s="78"/>
      <c r="B29" s="890" t="s">
        <v>207</v>
      </c>
      <c r="C29" s="891"/>
      <c r="D29" s="27"/>
      <c r="E29" s="90">
        <v>12</v>
      </c>
      <c r="F29" s="90">
        <v>1347</v>
      </c>
      <c r="G29" s="90">
        <v>476</v>
      </c>
      <c r="H29" s="54" t="s">
        <v>8</v>
      </c>
      <c r="I29" s="90">
        <v>852</v>
      </c>
      <c r="J29" s="54" t="s">
        <v>8</v>
      </c>
      <c r="K29" s="90">
        <v>20</v>
      </c>
      <c r="L29" s="7"/>
      <c r="M29" s="7"/>
    </row>
    <row r="30" spans="1:12" ht="8.25" customHeight="1">
      <c r="A30" s="78"/>
      <c r="B30" s="19"/>
      <c r="C30" s="19"/>
      <c r="D30" s="25"/>
      <c r="E30" s="90"/>
      <c r="F30" s="90"/>
      <c r="G30" s="90"/>
      <c r="H30" s="90"/>
      <c r="I30" s="90"/>
      <c r="J30" s="90"/>
      <c r="K30" s="90"/>
      <c r="L30" s="7"/>
    </row>
    <row r="31" spans="1:13" ht="12.75" customHeight="1">
      <c r="A31" s="78" t="s">
        <v>33</v>
      </c>
      <c r="B31" s="891" t="s">
        <v>222</v>
      </c>
      <c r="C31" s="891"/>
      <c r="D31" s="27"/>
      <c r="E31" s="90">
        <v>4</v>
      </c>
      <c r="F31" s="90">
        <v>976</v>
      </c>
      <c r="G31" s="115" t="s">
        <v>494</v>
      </c>
      <c r="H31" s="54" t="s">
        <v>8</v>
      </c>
      <c r="I31" s="115" t="s">
        <v>494</v>
      </c>
      <c r="J31" s="54" t="s">
        <v>8</v>
      </c>
      <c r="K31" s="90">
        <v>392</v>
      </c>
      <c r="L31" s="7"/>
      <c r="M31" s="7"/>
    </row>
    <row r="32" spans="1:12" ht="8.25" customHeight="1">
      <c r="A32" s="78"/>
      <c r="B32" s="19"/>
      <c r="C32" s="21"/>
      <c r="D32" s="98"/>
      <c r="E32" s="90"/>
      <c r="F32" s="90"/>
      <c r="G32" s="90"/>
      <c r="H32" s="90"/>
      <c r="I32" s="90"/>
      <c r="J32" s="90"/>
      <c r="K32" s="90"/>
      <c r="L32" s="7"/>
    </row>
    <row r="33" spans="1:13" ht="12.75" customHeight="1">
      <c r="A33" s="78" t="s">
        <v>34</v>
      </c>
      <c r="B33" s="891" t="s">
        <v>147</v>
      </c>
      <c r="C33" s="891"/>
      <c r="D33" s="27"/>
      <c r="E33" s="90">
        <v>174</v>
      </c>
      <c r="F33" s="90">
        <v>231244</v>
      </c>
      <c r="G33" s="90">
        <v>40156</v>
      </c>
      <c r="H33" s="90">
        <v>626</v>
      </c>
      <c r="I33" s="90">
        <v>35117</v>
      </c>
      <c r="J33" s="90">
        <v>1539</v>
      </c>
      <c r="K33" s="90">
        <v>153806</v>
      </c>
      <c r="L33" s="7"/>
      <c r="M33" s="7"/>
    </row>
    <row r="34" spans="1:12" ht="8.25" customHeight="1">
      <c r="A34" s="78"/>
      <c r="B34" s="19"/>
      <c r="C34" s="19"/>
      <c r="D34" s="25"/>
      <c r="E34" s="90"/>
      <c r="F34" s="90"/>
      <c r="G34" s="90"/>
      <c r="H34" s="90"/>
      <c r="I34" s="90"/>
      <c r="J34" s="90"/>
      <c r="K34" s="90"/>
      <c r="L34" s="7"/>
    </row>
    <row r="35" spans="1:12" ht="12.75" customHeight="1">
      <c r="A35" s="78" t="s">
        <v>35</v>
      </c>
      <c r="B35" s="19" t="s">
        <v>148</v>
      </c>
      <c r="C35" s="19"/>
      <c r="D35" s="25"/>
      <c r="E35" s="90"/>
      <c r="F35" s="90"/>
      <c r="G35" s="90"/>
      <c r="H35" s="90"/>
      <c r="I35" s="90"/>
      <c r="J35" s="90"/>
      <c r="K35" s="90"/>
      <c r="L35" s="7"/>
    </row>
    <row r="36" spans="1:12" ht="11.25" customHeight="1">
      <c r="A36" s="78"/>
      <c r="B36" s="19" t="s">
        <v>190</v>
      </c>
      <c r="C36" s="21"/>
      <c r="D36" s="98"/>
      <c r="E36" s="90"/>
      <c r="F36" s="90"/>
      <c r="G36" s="90"/>
      <c r="H36" s="90"/>
      <c r="I36" s="90"/>
      <c r="J36" s="90"/>
      <c r="K36" s="90"/>
      <c r="L36" s="7"/>
    </row>
    <row r="37" spans="1:13" ht="12.75" customHeight="1">
      <c r="A37" s="78"/>
      <c r="B37" s="890" t="s">
        <v>191</v>
      </c>
      <c r="C37" s="891"/>
      <c r="D37" s="27"/>
      <c r="E37" s="90">
        <v>64</v>
      </c>
      <c r="F37" s="90">
        <v>22870</v>
      </c>
      <c r="G37" s="90">
        <v>20397</v>
      </c>
      <c r="H37" s="90">
        <v>5</v>
      </c>
      <c r="I37" s="90">
        <v>1875</v>
      </c>
      <c r="J37" s="90">
        <v>73</v>
      </c>
      <c r="K37" s="90">
        <v>520</v>
      </c>
      <c r="L37" s="7"/>
      <c r="M37" s="7"/>
    </row>
    <row r="38" spans="1:12" ht="8.25" customHeight="1">
      <c r="A38" s="78"/>
      <c r="B38" s="21"/>
      <c r="C38" s="21"/>
      <c r="D38" s="98"/>
      <c r="E38" s="90"/>
      <c r="F38" s="90"/>
      <c r="G38" s="90"/>
      <c r="H38" s="90"/>
      <c r="I38" s="90"/>
      <c r="J38" s="90"/>
      <c r="K38" s="90"/>
      <c r="L38" s="7"/>
    </row>
    <row r="39" spans="1:12" ht="11.25" customHeight="1">
      <c r="A39" s="78" t="s">
        <v>36</v>
      </c>
      <c r="B39" s="19" t="s">
        <v>54</v>
      </c>
      <c r="C39" s="19"/>
      <c r="D39" s="25"/>
      <c r="E39" s="90"/>
      <c r="F39" s="90"/>
      <c r="G39" s="90"/>
      <c r="H39" s="90"/>
      <c r="I39" s="90"/>
      <c r="J39" s="90"/>
      <c r="K39" s="90"/>
      <c r="L39" s="7"/>
    </row>
    <row r="40" spans="1:12" ht="12.75" customHeight="1">
      <c r="A40" s="81"/>
      <c r="B40" s="19" t="s">
        <v>192</v>
      </c>
      <c r="C40" s="19"/>
      <c r="D40" s="25"/>
      <c r="E40" s="90"/>
      <c r="F40" s="90"/>
      <c r="G40" s="90"/>
      <c r="H40" s="90"/>
      <c r="I40" s="90"/>
      <c r="J40" s="90"/>
      <c r="K40" s="90"/>
      <c r="L40" s="7"/>
    </row>
    <row r="41" spans="1:13" ht="12.75" customHeight="1">
      <c r="A41" s="81"/>
      <c r="B41" s="19" t="s">
        <v>149</v>
      </c>
      <c r="C41" s="19"/>
      <c r="D41" s="27"/>
      <c r="E41" s="90">
        <v>47</v>
      </c>
      <c r="F41" s="90">
        <v>262717</v>
      </c>
      <c r="G41" s="90">
        <v>3208</v>
      </c>
      <c r="H41" s="54" t="s">
        <v>8</v>
      </c>
      <c r="I41" s="90">
        <v>76300</v>
      </c>
      <c r="J41" s="90">
        <v>123141</v>
      </c>
      <c r="K41" s="90">
        <v>60068</v>
      </c>
      <c r="L41" s="7"/>
      <c r="M41" s="7"/>
    </row>
    <row r="42" spans="1:12" ht="8.25" customHeight="1">
      <c r="A42" s="81"/>
      <c r="B42" s="19"/>
      <c r="C42" s="19"/>
      <c r="D42" s="27"/>
      <c r="E42" s="90"/>
      <c r="F42" s="90"/>
      <c r="G42" s="90"/>
      <c r="H42" s="90"/>
      <c r="I42" s="90"/>
      <c r="J42" s="90"/>
      <c r="K42" s="90"/>
      <c r="L42" s="7"/>
    </row>
    <row r="43" spans="1:13" ht="12.75" customHeight="1">
      <c r="A43" s="81">
        <v>13</v>
      </c>
      <c r="B43" s="890" t="s">
        <v>169</v>
      </c>
      <c r="C43" s="891"/>
      <c r="D43" s="27"/>
      <c r="E43" s="90">
        <v>178</v>
      </c>
      <c r="F43" s="90">
        <v>48607</v>
      </c>
      <c r="G43" s="90">
        <v>25713</v>
      </c>
      <c r="H43" s="54" t="s">
        <v>8</v>
      </c>
      <c r="I43" s="90">
        <v>22768</v>
      </c>
      <c r="J43" s="90">
        <v>4</v>
      </c>
      <c r="K43" s="90">
        <v>121</v>
      </c>
      <c r="L43" s="7"/>
      <c r="M43" s="7"/>
    </row>
    <row r="44" spans="1:12" ht="8.25" customHeight="1">
      <c r="A44" s="81"/>
      <c r="B44" s="19"/>
      <c r="C44" s="19"/>
      <c r="D44" s="27"/>
      <c r="E44" s="90"/>
      <c r="F44" s="90"/>
      <c r="G44" s="90"/>
      <c r="H44" s="90"/>
      <c r="I44" s="90"/>
      <c r="J44" s="90"/>
      <c r="K44" s="90"/>
      <c r="L44" s="7"/>
    </row>
    <row r="45" spans="1:12" ht="12.75" customHeight="1">
      <c r="A45" s="81">
        <v>14</v>
      </c>
      <c r="B45" s="19" t="s">
        <v>170</v>
      </c>
      <c r="C45" s="19"/>
      <c r="D45" s="27"/>
      <c r="E45" s="90"/>
      <c r="F45" s="90"/>
      <c r="G45" s="90"/>
      <c r="H45" s="90"/>
      <c r="I45" s="90"/>
      <c r="J45" s="90"/>
      <c r="K45" s="90"/>
      <c r="L45" s="7"/>
    </row>
    <row r="46" spans="1:13" ht="12" customHeight="1">
      <c r="A46" s="81"/>
      <c r="B46" s="906" t="s">
        <v>193</v>
      </c>
      <c r="C46" s="907"/>
      <c r="D46" s="25"/>
      <c r="E46" s="90">
        <v>29</v>
      </c>
      <c r="F46" s="90">
        <v>8842</v>
      </c>
      <c r="G46" s="90">
        <v>2359</v>
      </c>
      <c r="H46" s="54" t="s">
        <v>8</v>
      </c>
      <c r="I46" s="90">
        <v>6317</v>
      </c>
      <c r="J46" s="54" t="s">
        <v>8</v>
      </c>
      <c r="K46" s="90">
        <v>167</v>
      </c>
      <c r="L46" s="7"/>
      <c r="M46" s="7"/>
    </row>
    <row r="47" spans="1:12" ht="8.25" customHeight="1">
      <c r="A47" s="81"/>
      <c r="B47" s="18"/>
      <c r="C47" s="18"/>
      <c r="D47" s="25"/>
      <c r="E47" s="90"/>
      <c r="F47" s="90"/>
      <c r="G47" s="90"/>
      <c r="H47" s="90"/>
      <c r="I47" s="90"/>
      <c r="J47" s="90"/>
      <c r="K47" s="90"/>
      <c r="L47" s="7"/>
    </row>
    <row r="48" spans="1:12" ht="12.75" customHeight="1">
      <c r="A48" s="78" t="s">
        <v>38</v>
      </c>
      <c r="B48" s="19" t="s">
        <v>150</v>
      </c>
      <c r="C48" s="19"/>
      <c r="D48" s="143"/>
      <c r="E48" s="90"/>
      <c r="F48" s="90"/>
      <c r="G48" s="90"/>
      <c r="H48" s="90"/>
      <c r="I48" s="90"/>
      <c r="J48" s="90"/>
      <c r="K48" s="90"/>
      <c r="L48" s="7"/>
    </row>
    <row r="49" spans="1:13" ht="11.25" customHeight="1">
      <c r="A49" s="78"/>
      <c r="B49" s="906" t="s">
        <v>214</v>
      </c>
      <c r="C49" s="907"/>
      <c r="D49" s="143"/>
      <c r="E49" s="90">
        <v>59</v>
      </c>
      <c r="F49" s="90">
        <v>158776</v>
      </c>
      <c r="G49" s="90">
        <v>82</v>
      </c>
      <c r="H49" s="54" t="s">
        <v>8</v>
      </c>
      <c r="I49" s="90">
        <v>56562</v>
      </c>
      <c r="J49" s="90">
        <v>927</v>
      </c>
      <c r="K49" s="90">
        <v>101206</v>
      </c>
      <c r="L49" s="7"/>
      <c r="M49" s="7"/>
    </row>
    <row r="50" spans="1:12" ht="8.25" customHeight="1">
      <c r="A50" s="78"/>
      <c r="B50" s="19"/>
      <c r="C50" s="19"/>
      <c r="D50" s="143"/>
      <c r="E50" s="90"/>
      <c r="F50" s="90"/>
      <c r="G50" s="90"/>
      <c r="H50" s="90"/>
      <c r="I50" s="90"/>
      <c r="J50" s="90"/>
      <c r="K50" s="90"/>
      <c r="L50" s="7"/>
    </row>
    <row r="51" spans="1:12" ht="11.25">
      <c r="A51" s="78" t="s">
        <v>39</v>
      </c>
      <c r="B51" s="19" t="s">
        <v>151</v>
      </c>
      <c r="C51" s="19"/>
      <c r="D51" s="143"/>
      <c r="E51" s="90"/>
      <c r="F51" s="90"/>
      <c r="G51" s="90"/>
      <c r="H51" s="90"/>
      <c r="I51" s="90"/>
      <c r="J51" s="90"/>
      <c r="K51" s="90"/>
      <c r="L51" s="7"/>
    </row>
    <row r="52" spans="1:13" ht="11.25">
      <c r="A52" s="78"/>
      <c r="B52" s="907" t="s">
        <v>194</v>
      </c>
      <c r="C52" s="907"/>
      <c r="D52" s="143"/>
      <c r="E52" s="90">
        <v>254</v>
      </c>
      <c r="F52" s="90">
        <v>180852</v>
      </c>
      <c r="G52" s="90">
        <v>363</v>
      </c>
      <c r="H52" s="90">
        <v>26</v>
      </c>
      <c r="I52" s="90">
        <v>157670</v>
      </c>
      <c r="J52" s="90">
        <v>14998</v>
      </c>
      <c r="K52" s="90">
        <v>7795</v>
      </c>
      <c r="L52" s="7"/>
      <c r="M52" s="7"/>
    </row>
    <row r="53" spans="1:12" ht="8.25" customHeight="1">
      <c r="A53" s="78"/>
      <c r="B53" s="19"/>
      <c r="C53" s="18"/>
      <c r="D53" s="143"/>
      <c r="E53" s="90"/>
      <c r="F53" s="90"/>
      <c r="G53" s="90"/>
      <c r="H53" s="90"/>
      <c r="I53" s="90"/>
      <c r="J53" s="90"/>
      <c r="K53" s="90"/>
      <c r="L53" s="7"/>
    </row>
    <row r="54" spans="1:12" ht="11.25">
      <c r="A54" s="78" t="s">
        <v>40</v>
      </c>
      <c r="B54" s="19" t="s">
        <v>152</v>
      </c>
      <c r="C54" s="19"/>
      <c r="D54" s="143"/>
      <c r="E54" s="90"/>
      <c r="F54" s="90"/>
      <c r="G54" s="90"/>
      <c r="H54" s="90"/>
      <c r="I54" s="90"/>
      <c r="J54" s="90"/>
      <c r="K54" s="90"/>
      <c r="L54" s="7"/>
    </row>
    <row r="55" spans="1:13" ht="11.25">
      <c r="A55" s="78"/>
      <c r="B55" s="906" t="s">
        <v>195</v>
      </c>
      <c r="C55" s="907"/>
      <c r="D55" s="143"/>
      <c r="E55" s="90">
        <v>115</v>
      </c>
      <c r="F55" s="90">
        <v>1055385</v>
      </c>
      <c r="G55" s="90">
        <v>109053</v>
      </c>
      <c r="H55" s="90">
        <v>5412</v>
      </c>
      <c r="I55" s="90">
        <v>622530</v>
      </c>
      <c r="J55" s="90">
        <v>34172</v>
      </c>
      <c r="K55" s="90">
        <v>284218</v>
      </c>
      <c r="L55" s="7"/>
      <c r="M55" s="7"/>
    </row>
    <row r="56" spans="1:12" ht="8.25" customHeight="1">
      <c r="A56" s="78"/>
      <c r="B56" s="19"/>
      <c r="C56" s="19"/>
      <c r="D56" s="143"/>
      <c r="E56" s="90"/>
      <c r="F56" s="90"/>
      <c r="G56" s="90"/>
      <c r="H56" s="90"/>
      <c r="I56" s="90"/>
      <c r="J56" s="90"/>
      <c r="K56" s="90"/>
      <c r="L56" s="7"/>
    </row>
    <row r="57" spans="1:12" ht="11.25">
      <c r="A57" s="78" t="s">
        <v>44</v>
      </c>
      <c r="B57" s="19" t="s">
        <v>45</v>
      </c>
      <c r="C57" s="19"/>
      <c r="D57" s="143"/>
      <c r="E57" s="90"/>
      <c r="F57" s="90"/>
      <c r="G57" s="90"/>
      <c r="H57" s="90"/>
      <c r="I57" s="90"/>
      <c r="J57" s="90"/>
      <c r="K57" s="90"/>
      <c r="L57" s="7"/>
    </row>
    <row r="58" spans="1:12" ht="11.25">
      <c r="A58" s="78"/>
      <c r="B58" s="19" t="s">
        <v>209</v>
      </c>
      <c r="C58" s="18"/>
      <c r="D58" s="143"/>
      <c r="E58" s="90"/>
      <c r="F58" s="90"/>
      <c r="G58" s="90"/>
      <c r="H58" s="90"/>
      <c r="I58" s="90"/>
      <c r="J58" s="90"/>
      <c r="K58" s="90"/>
      <c r="L58" s="7"/>
    </row>
    <row r="59" spans="1:12" ht="11.25">
      <c r="A59" s="78"/>
      <c r="B59" s="19" t="s">
        <v>210</v>
      </c>
      <c r="C59" s="18"/>
      <c r="D59" s="143"/>
      <c r="E59" s="90"/>
      <c r="F59" s="90"/>
      <c r="G59" s="90"/>
      <c r="H59" s="90"/>
      <c r="I59" s="90"/>
      <c r="J59" s="90"/>
      <c r="K59" s="90"/>
      <c r="L59" s="7"/>
    </row>
    <row r="60" spans="1:13" ht="11.25">
      <c r="A60" s="78"/>
      <c r="B60" s="907" t="s">
        <v>211</v>
      </c>
      <c r="C60" s="907"/>
      <c r="D60" s="143"/>
      <c r="E60" s="90">
        <v>2</v>
      </c>
      <c r="F60" s="115" t="s">
        <v>494</v>
      </c>
      <c r="G60" s="115" t="s">
        <v>494</v>
      </c>
      <c r="H60" s="54" t="s">
        <v>8</v>
      </c>
      <c r="I60" s="115" t="s">
        <v>494</v>
      </c>
      <c r="J60" s="54" t="s">
        <v>8</v>
      </c>
      <c r="K60" s="54" t="s">
        <v>8</v>
      </c>
      <c r="L60" s="7"/>
      <c r="M60" s="7"/>
    </row>
    <row r="61" spans="1:12" ht="8.25" customHeight="1">
      <c r="A61" s="78"/>
      <c r="B61" s="19"/>
      <c r="C61" s="19"/>
      <c r="D61" s="143"/>
      <c r="E61" s="90"/>
      <c r="F61" s="90"/>
      <c r="G61" s="90"/>
      <c r="H61" s="90"/>
      <c r="I61" s="90"/>
      <c r="J61" s="90"/>
      <c r="K61" s="90"/>
      <c r="L61" s="7"/>
    </row>
    <row r="62" spans="1:12" ht="11.25">
      <c r="A62" s="78" t="s">
        <v>46</v>
      </c>
      <c r="B62" s="19" t="s">
        <v>47</v>
      </c>
      <c r="C62" s="19"/>
      <c r="D62" s="143"/>
      <c r="E62" s="90"/>
      <c r="F62" s="90"/>
      <c r="G62" s="90"/>
      <c r="H62" s="90"/>
      <c r="I62" s="90"/>
      <c r="J62" s="90"/>
      <c r="K62" s="90"/>
      <c r="L62" s="7"/>
    </row>
    <row r="63" spans="1:12" ht="11.25">
      <c r="A63" s="78"/>
      <c r="B63" s="19" t="s">
        <v>199</v>
      </c>
      <c r="C63" s="19"/>
      <c r="D63" s="143"/>
      <c r="E63" s="90"/>
      <c r="F63" s="90"/>
      <c r="G63" s="90"/>
      <c r="H63" s="90"/>
      <c r="I63" s="90"/>
      <c r="J63" s="90"/>
      <c r="K63" s="90"/>
      <c r="L63" s="7"/>
    </row>
    <row r="64" spans="1:12" ht="11.25">
      <c r="A64" s="78"/>
      <c r="B64" s="19" t="s">
        <v>200</v>
      </c>
      <c r="C64" s="19"/>
      <c r="D64" s="143"/>
      <c r="E64" s="90"/>
      <c r="F64" s="90"/>
      <c r="G64" s="90"/>
      <c r="H64" s="90"/>
      <c r="I64" s="90"/>
      <c r="J64" s="90"/>
      <c r="K64" s="90"/>
      <c r="L64" s="7"/>
    </row>
    <row r="65" spans="1:13" ht="11.25">
      <c r="A65" s="78"/>
      <c r="B65" s="906" t="s">
        <v>201</v>
      </c>
      <c r="C65" s="907"/>
      <c r="D65" s="143"/>
      <c r="E65" s="90">
        <v>853</v>
      </c>
      <c r="F65" s="90">
        <v>10425345</v>
      </c>
      <c r="G65" s="90">
        <v>624763</v>
      </c>
      <c r="H65" s="90">
        <v>16434</v>
      </c>
      <c r="I65" s="90">
        <v>4397689</v>
      </c>
      <c r="J65" s="90">
        <v>589808</v>
      </c>
      <c r="K65" s="90">
        <v>4796652</v>
      </c>
      <c r="L65" s="7"/>
      <c r="M65" s="7"/>
    </row>
    <row r="66" spans="1:12" ht="8.25" customHeight="1">
      <c r="A66" s="78"/>
      <c r="B66" s="19"/>
      <c r="C66" s="18"/>
      <c r="D66" s="143"/>
      <c r="E66" s="90"/>
      <c r="F66" s="90"/>
      <c r="G66" s="90"/>
      <c r="H66" s="90"/>
      <c r="I66" s="90"/>
      <c r="J66" s="90"/>
      <c r="K66" s="90"/>
      <c r="L66" s="7"/>
    </row>
    <row r="67" spans="1:12" ht="11.25">
      <c r="A67" s="78" t="s">
        <v>49</v>
      </c>
      <c r="B67" s="19" t="s">
        <v>153</v>
      </c>
      <c r="C67" s="19"/>
      <c r="D67" s="143"/>
      <c r="E67" s="90"/>
      <c r="F67" s="90"/>
      <c r="G67" s="90"/>
      <c r="H67" s="90"/>
      <c r="I67" s="90"/>
      <c r="J67" s="90"/>
      <c r="K67" s="90"/>
      <c r="L67" s="7"/>
    </row>
    <row r="68" spans="1:12" ht="11.25">
      <c r="A68" s="78"/>
      <c r="B68" s="19" t="s">
        <v>221</v>
      </c>
      <c r="C68" s="19"/>
      <c r="D68" s="143"/>
      <c r="E68" s="90"/>
      <c r="F68" s="90"/>
      <c r="G68" s="90"/>
      <c r="H68" s="90"/>
      <c r="I68" s="90"/>
      <c r="J68" s="90"/>
      <c r="K68" s="90"/>
      <c r="L68" s="7"/>
    </row>
    <row r="69" spans="1:12" ht="11.25">
      <c r="A69" s="78"/>
      <c r="B69" s="19" t="s">
        <v>202</v>
      </c>
      <c r="C69" s="19"/>
      <c r="D69" s="143"/>
      <c r="E69" s="90"/>
      <c r="F69" s="90"/>
      <c r="G69" s="90"/>
      <c r="H69" s="90"/>
      <c r="I69" s="90"/>
      <c r="J69" s="90"/>
      <c r="K69" s="90"/>
      <c r="L69" s="7"/>
    </row>
    <row r="70" spans="1:13" ht="11.25">
      <c r="A70" s="81"/>
      <c r="B70" s="906" t="s">
        <v>203</v>
      </c>
      <c r="C70" s="907"/>
      <c r="D70" s="143"/>
      <c r="E70" s="90">
        <v>100</v>
      </c>
      <c r="F70" s="90">
        <v>391074</v>
      </c>
      <c r="G70" s="90">
        <v>25816</v>
      </c>
      <c r="H70" s="90">
        <v>9679</v>
      </c>
      <c r="I70" s="90">
        <v>183163</v>
      </c>
      <c r="J70" s="90">
        <v>1029</v>
      </c>
      <c r="K70" s="90">
        <v>171387</v>
      </c>
      <c r="L70" s="7"/>
      <c r="M70" s="7"/>
    </row>
    <row r="71" spans="1:12" ht="9.75" customHeight="1">
      <c r="A71" s="148"/>
      <c r="B71" s="19"/>
      <c r="C71" s="18"/>
      <c r="D71" s="64"/>
      <c r="E71" s="73"/>
      <c r="F71" s="90"/>
      <c r="G71" s="73"/>
      <c r="H71" s="73"/>
      <c r="I71" s="73"/>
      <c r="J71" s="73"/>
      <c r="K71" s="90"/>
      <c r="L71" s="7"/>
    </row>
    <row r="72" spans="1:17" ht="11.25">
      <c r="A72" s="144"/>
      <c r="B72" s="14"/>
      <c r="C72" s="129" t="s">
        <v>19</v>
      </c>
      <c r="D72" s="64"/>
      <c r="E72" s="149">
        <v>1331</v>
      </c>
      <c r="F72" s="149">
        <v>12894626</v>
      </c>
      <c r="G72" s="149">
        <v>873356</v>
      </c>
      <c r="H72" s="149">
        <v>32184</v>
      </c>
      <c r="I72" s="149">
        <v>5588043</v>
      </c>
      <c r="J72" s="149">
        <v>767278</v>
      </c>
      <c r="K72" s="149">
        <v>5633765</v>
      </c>
      <c r="L72" s="7"/>
      <c r="M72" s="7"/>
      <c r="N72" s="7"/>
      <c r="O72" s="7"/>
      <c r="P72" s="7"/>
      <c r="Q72" s="7"/>
    </row>
    <row r="73" spans="1:17" ht="5.25" customHeight="1">
      <c r="A73" s="144"/>
      <c r="B73" s="14"/>
      <c r="C73" s="129"/>
      <c r="D73" s="8"/>
      <c r="E73" s="150"/>
      <c r="F73" s="90"/>
      <c r="G73" s="149"/>
      <c r="H73" s="149"/>
      <c r="I73" s="149"/>
      <c r="J73" s="149"/>
      <c r="K73" s="90"/>
      <c r="L73" s="7"/>
      <c r="M73" s="7"/>
      <c r="N73" s="7"/>
      <c r="O73" s="7"/>
      <c r="P73" s="7"/>
      <c r="Q73" s="7"/>
    </row>
    <row r="74" spans="1:17" ht="11.25">
      <c r="A74" s="144"/>
      <c r="B74" s="14"/>
      <c r="C74" s="145" t="s">
        <v>215</v>
      </c>
      <c r="D74" s="8"/>
      <c r="E74" s="122">
        <v>493</v>
      </c>
      <c r="F74" s="90">
        <v>915716</v>
      </c>
      <c r="G74" s="90">
        <v>167794</v>
      </c>
      <c r="H74" s="90">
        <v>9</v>
      </c>
      <c r="I74" s="90">
        <v>590470</v>
      </c>
      <c r="J74" s="90">
        <v>29473</v>
      </c>
      <c r="K74" s="90">
        <v>127970</v>
      </c>
      <c r="M74" s="7"/>
      <c r="N74" s="7"/>
      <c r="O74" s="7"/>
      <c r="P74" s="7"/>
      <c r="Q74" s="7"/>
    </row>
    <row r="75" spans="1:12" ht="11.25" customHeight="1">
      <c r="A75" s="2" t="s">
        <v>7</v>
      </c>
      <c r="E75" s="7"/>
      <c r="F75" s="7"/>
      <c r="G75" s="7"/>
      <c r="H75" s="7"/>
      <c r="I75" s="7"/>
      <c r="J75" s="7"/>
      <c r="L75" s="133"/>
    </row>
    <row r="76" spans="1:11" ht="14.25" customHeight="1">
      <c r="A76" s="911" t="s">
        <v>510</v>
      </c>
      <c r="B76" s="911"/>
      <c r="C76" s="911"/>
      <c r="D76" s="911"/>
      <c r="E76" s="911"/>
      <c r="F76" s="911"/>
      <c r="G76" s="911"/>
      <c r="H76" s="911"/>
      <c r="I76" s="911"/>
      <c r="J76" s="911"/>
      <c r="K76" s="911"/>
    </row>
    <row r="77" spans="1:11" ht="11.25">
      <c r="A77" s="911"/>
      <c r="B77" s="911"/>
      <c r="C77" s="911"/>
      <c r="D77" s="911"/>
      <c r="E77" s="911"/>
      <c r="F77" s="911"/>
      <c r="G77" s="911"/>
      <c r="H77" s="911"/>
      <c r="I77" s="911"/>
      <c r="J77" s="911"/>
      <c r="K77" s="911"/>
    </row>
    <row r="78" spans="6:11" ht="11.25">
      <c r="F78" s="7"/>
      <c r="G78" s="7"/>
      <c r="H78" s="7"/>
      <c r="I78" s="7"/>
      <c r="J78" s="7"/>
      <c r="K78" s="7"/>
    </row>
    <row r="79" spans="8:9" ht="11.25">
      <c r="H79" s="10"/>
      <c r="I79" s="7"/>
    </row>
    <row r="80" spans="5:11" ht="11.25">
      <c r="E80" s="7"/>
      <c r="F80" s="7"/>
      <c r="G80" s="7"/>
      <c r="H80" s="7"/>
      <c r="I80" s="7"/>
      <c r="J80" s="7"/>
      <c r="K80" s="7"/>
    </row>
  </sheetData>
  <sheetProtection/>
  <mergeCells count="33">
    <mergeCell ref="B31:C31"/>
    <mergeCell ref="B43:C43"/>
    <mergeCell ref="B33:C33"/>
    <mergeCell ref="B65:C65"/>
    <mergeCell ref="H5:H7"/>
    <mergeCell ref="I5:I7"/>
    <mergeCell ref="B37:C37"/>
    <mergeCell ref="B29:C29"/>
    <mergeCell ref="B46:C46"/>
    <mergeCell ref="B16:C16"/>
    <mergeCell ref="B23:C23"/>
    <mergeCell ref="B25:C25"/>
    <mergeCell ref="B19:C19"/>
    <mergeCell ref="F3:F7"/>
    <mergeCell ref="E3:E7"/>
    <mergeCell ref="J5:J7"/>
    <mergeCell ref="A76:K77"/>
    <mergeCell ref="B70:C70"/>
    <mergeCell ref="B3:D8"/>
    <mergeCell ref="B49:C49"/>
    <mergeCell ref="B52:C52"/>
    <mergeCell ref="B55:C55"/>
    <mergeCell ref="B60:C60"/>
    <mergeCell ref="B12:C12"/>
    <mergeCell ref="B21:C21"/>
    <mergeCell ref="F8:K8"/>
    <mergeCell ref="A1:K1"/>
    <mergeCell ref="G3:K3"/>
    <mergeCell ref="G4:H4"/>
    <mergeCell ref="I4:J4"/>
    <mergeCell ref="K4:K7"/>
    <mergeCell ref="G5:G7"/>
    <mergeCell ref="A3:A8"/>
  </mergeCells>
  <printOptions/>
  <pageMargins left="0.62" right="0.65" top="0.81" bottom="0.69" header="0.5118110236220472" footer="0.5118110236220472"/>
  <pageSetup horizontalDpi="600" verticalDpi="600" orientation="portrait" paperSize="9" scale="84" r:id="rId1"/>
  <headerFooter alignWithMargins="0">
    <oddHeader>&amp;L&amp;"Arial,Kursiv"&amp;U1 Abfallentsorgung&amp;R&amp;"Arial,Kursiv" &amp;U Abfallwirtschaft in Bayern 2016</oddHeader>
    <oddFooter xml:space="preserve">&amp;C&amp;11 28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1">
      <selection activeCell="A73" sqref="A73"/>
    </sheetView>
  </sheetViews>
  <sheetFormatPr defaultColWidth="11.421875" defaultRowHeight="12.75"/>
  <cols>
    <col min="1" max="1" width="1.421875" style="2" customWidth="1"/>
    <col min="2" max="2" width="4.8515625" style="2" customWidth="1"/>
    <col min="3" max="3" width="17.7109375" style="2" customWidth="1"/>
    <col min="4" max="4" width="0.85546875" style="2" customWidth="1"/>
    <col min="5" max="5" width="7.8515625" style="2" customWidth="1"/>
    <col min="6" max="8" width="10.140625" style="2" customWidth="1"/>
    <col min="9" max="11" width="9.421875" style="2" customWidth="1"/>
    <col min="12" max="12" width="9.28125" style="2" customWidth="1"/>
    <col min="13" max="16384" width="11.421875" style="2" customWidth="1"/>
  </cols>
  <sheetData>
    <row r="1" spans="2:12" s="62" customFormat="1" ht="12.75">
      <c r="B1" s="873" t="s">
        <v>511</v>
      </c>
      <c r="C1" s="873"/>
      <c r="D1" s="873"/>
      <c r="E1" s="873"/>
      <c r="F1" s="873"/>
      <c r="G1" s="873"/>
      <c r="H1" s="873"/>
      <c r="I1" s="873"/>
      <c r="J1" s="873"/>
      <c r="K1" s="873"/>
      <c r="L1" s="873"/>
    </row>
    <row r="2" spans="2:12" s="1" customFormat="1" ht="12.75">
      <c r="B2" s="873" t="s">
        <v>22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</row>
    <row r="3" ht="11.25" customHeight="1"/>
    <row r="4" spans="1:12" ht="11.25" customHeight="1">
      <c r="A4" s="894" t="s">
        <v>512</v>
      </c>
      <c r="B4" s="894"/>
      <c r="C4" s="894"/>
      <c r="D4" s="895"/>
      <c r="E4" s="870" t="s">
        <v>507</v>
      </c>
      <c r="F4" s="870" t="s">
        <v>479</v>
      </c>
      <c r="G4" s="870" t="s">
        <v>513</v>
      </c>
      <c r="H4" s="868" t="s">
        <v>175</v>
      </c>
      <c r="I4" s="869"/>
      <c r="J4" s="869"/>
      <c r="K4" s="869"/>
      <c r="L4" s="869"/>
    </row>
    <row r="5" spans="1:12" ht="11.25" customHeight="1">
      <c r="A5" s="897"/>
      <c r="B5" s="897"/>
      <c r="C5" s="897"/>
      <c r="D5" s="898"/>
      <c r="E5" s="871"/>
      <c r="F5" s="871"/>
      <c r="G5" s="871"/>
      <c r="H5" s="870" t="s">
        <v>514</v>
      </c>
      <c r="I5" s="912" t="s">
        <v>182</v>
      </c>
      <c r="J5" s="913"/>
      <c r="K5" s="913"/>
      <c r="L5" s="913"/>
    </row>
    <row r="6" spans="1:13" ht="12" customHeight="1">
      <c r="A6" s="897"/>
      <c r="B6" s="897"/>
      <c r="C6" s="897"/>
      <c r="D6" s="898"/>
      <c r="E6" s="871"/>
      <c r="F6" s="871"/>
      <c r="G6" s="871"/>
      <c r="H6" s="871"/>
      <c r="I6" s="870" t="s">
        <v>21</v>
      </c>
      <c r="J6" s="880" t="s">
        <v>181</v>
      </c>
      <c r="K6" s="884"/>
      <c r="L6" s="884"/>
      <c r="M6" s="8"/>
    </row>
    <row r="7" spans="1:12" ht="11.25" customHeight="1">
      <c r="A7" s="897"/>
      <c r="B7" s="897"/>
      <c r="C7" s="897"/>
      <c r="D7" s="898"/>
      <c r="E7" s="871"/>
      <c r="F7" s="871"/>
      <c r="G7" s="871"/>
      <c r="H7" s="871"/>
      <c r="I7" s="871"/>
      <c r="J7" s="880" t="s">
        <v>16</v>
      </c>
      <c r="K7" s="870" t="s">
        <v>176</v>
      </c>
      <c r="L7" s="880" t="s">
        <v>177</v>
      </c>
    </row>
    <row r="8" spans="1:12" ht="11.25">
      <c r="A8" s="897"/>
      <c r="B8" s="897"/>
      <c r="C8" s="897"/>
      <c r="D8" s="898"/>
      <c r="E8" s="871"/>
      <c r="F8" s="871"/>
      <c r="G8" s="871"/>
      <c r="H8" s="871"/>
      <c r="I8" s="871"/>
      <c r="J8" s="892"/>
      <c r="K8" s="871"/>
      <c r="L8" s="892"/>
    </row>
    <row r="9" spans="1:12" ht="11.25">
      <c r="A9" s="897"/>
      <c r="B9" s="897"/>
      <c r="C9" s="897"/>
      <c r="D9" s="898"/>
      <c r="E9" s="872"/>
      <c r="F9" s="872"/>
      <c r="G9" s="872"/>
      <c r="H9" s="872"/>
      <c r="I9" s="872"/>
      <c r="J9" s="881"/>
      <c r="K9" s="872"/>
      <c r="L9" s="881"/>
    </row>
    <row r="10" spans="1:12" ht="11.25">
      <c r="A10" s="900"/>
      <c r="B10" s="900"/>
      <c r="C10" s="900"/>
      <c r="D10" s="901"/>
      <c r="E10" s="151" t="s">
        <v>2</v>
      </c>
      <c r="F10" s="868" t="s">
        <v>3</v>
      </c>
      <c r="G10" s="869"/>
      <c r="H10" s="869"/>
      <c r="I10" s="869"/>
      <c r="J10" s="869"/>
      <c r="K10" s="869"/>
      <c r="L10" s="869"/>
    </row>
    <row r="11" spans="2:5" ht="9" customHeight="1">
      <c r="B11" s="152"/>
      <c r="C11" s="8"/>
      <c r="D11" s="64"/>
      <c r="E11" s="8" t="s">
        <v>420</v>
      </c>
    </row>
    <row r="12" spans="1:22" ht="12" customHeight="1">
      <c r="A12" s="918" t="s">
        <v>16</v>
      </c>
      <c r="B12" s="918"/>
      <c r="C12" s="918"/>
      <c r="D12" s="10"/>
      <c r="E12" s="130">
        <v>1906</v>
      </c>
      <c r="F12" s="72">
        <v>29760135</v>
      </c>
      <c r="G12" s="72">
        <v>28301540</v>
      </c>
      <c r="H12" s="72">
        <v>4197431</v>
      </c>
      <c r="I12" s="72">
        <v>24104109</v>
      </c>
      <c r="J12" s="72">
        <v>21594979</v>
      </c>
      <c r="K12" s="72">
        <v>2123656</v>
      </c>
      <c r="L12" s="72">
        <v>385475</v>
      </c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13" ht="6" customHeight="1">
      <c r="A13" s="153"/>
      <c r="B13" s="153"/>
      <c r="C13" s="153"/>
      <c r="D13" s="10"/>
      <c r="E13" s="130"/>
      <c r="F13" s="12"/>
      <c r="G13" s="12"/>
      <c r="H13" s="72"/>
      <c r="I13" s="72"/>
      <c r="J13" s="72"/>
      <c r="K13" s="72"/>
      <c r="L13" s="72"/>
      <c r="M13" s="7"/>
    </row>
    <row r="14" spans="1:13" ht="9.75" customHeight="1">
      <c r="A14" s="153"/>
      <c r="B14" s="153"/>
      <c r="C14" s="154" t="s">
        <v>206</v>
      </c>
      <c r="D14" s="10"/>
      <c r="E14" s="49">
        <v>1252</v>
      </c>
      <c r="F14" s="37">
        <v>25898619</v>
      </c>
      <c r="G14" s="37">
        <v>27189297</v>
      </c>
      <c r="H14" s="37">
        <v>611649</v>
      </c>
      <c r="I14" s="37">
        <v>26577647</v>
      </c>
      <c r="J14" s="37">
        <v>25636502</v>
      </c>
      <c r="K14" s="37">
        <v>884726</v>
      </c>
      <c r="L14" s="37">
        <v>56419</v>
      </c>
      <c r="M14" s="7"/>
    </row>
    <row r="15" spans="2:13" ht="6" customHeight="1">
      <c r="B15" s="152"/>
      <c r="E15" s="49"/>
      <c r="F15" s="12"/>
      <c r="G15" s="12"/>
      <c r="H15" s="72"/>
      <c r="I15" s="16"/>
      <c r="J15" s="16"/>
      <c r="K15" s="16"/>
      <c r="L15" s="16"/>
      <c r="M15" s="7"/>
    </row>
    <row r="16" spans="1:17" ht="12" customHeight="1">
      <c r="A16" s="916" t="s">
        <v>9</v>
      </c>
      <c r="B16" s="916"/>
      <c r="C16" s="916"/>
      <c r="D16" s="71"/>
      <c r="E16" s="130">
        <v>463</v>
      </c>
      <c r="F16" s="72">
        <v>10103776</v>
      </c>
      <c r="G16" s="72">
        <v>7972960</v>
      </c>
      <c r="H16" s="72">
        <v>1118513</v>
      </c>
      <c r="I16" s="73">
        <v>6854448</v>
      </c>
      <c r="J16" s="73">
        <v>6495984</v>
      </c>
      <c r="K16" s="73">
        <v>194160</v>
      </c>
      <c r="L16" s="73">
        <v>164303</v>
      </c>
      <c r="M16" s="7"/>
      <c r="N16" s="7"/>
      <c r="O16" s="7"/>
      <c r="P16" s="7"/>
      <c r="Q16" s="7"/>
    </row>
    <row r="17" spans="1:17" ht="6" customHeight="1">
      <c r="A17" s="155"/>
      <c r="B17" s="155"/>
      <c r="C17" s="155"/>
      <c r="D17" s="71"/>
      <c r="E17" s="130"/>
      <c r="F17" s="12"/>
      <c r="G17" s="12"/>
      <c r="H17" s="72"/>
      <c r="I17" s="73"/>
      <c r="J17" s="73"/>
      <c r="K17" s="73"/>
      <c r="L17" s="73"/>
      <c r="M17" s="7"/>
      <c r="N17" s="7"/>
      <c r="O17" s="7"/>
      <c r="P17" s="7"/>
      <c r="Q17" s="7"/>
    </row>
    <row r="18" spans="1:17" ht="9.75" customHeight="1">
      <c r="A18" s="155"/>
      <c r="B18" s="155"/>
      <c r="C18" s="154" t="s">
        <v>206</v>
      </c>
      <c r="D18" s="71"/>
      <c r="E18" s="49">
        <v>520</v>
      </c>
      <c r="F18" s="37">
        <v>11845076</v>
      </c>
      <c r="G18" s="37">
        <v>12609083</v>
      </c>
      <c r="H18" s="90">
        <v>280587</v>
      </c>
      <c r="I18" s="16">
        <v>12328497</v>
      </c>
      <c r="J18" s="16">
        <v>12320854</v>
      </c>
      <c r="K18" s="54" t="s">
        <v>8</v>
      </c>
      <c r="L18" s="16">
        <v>7643</v>
      </c>
      <c r="M18" s="7"/>
      <c r="N18" s="7"/>
      <c r="O18" s="7"/>
      <c r="P18" s="7"/>
      <c r="Q18" s="7"/>
    </row>
    <row r="19" spans="2:12" ht="6" customHeight="1">
      <c r="B19" s="152"/>
      <c r="C19" s="8"/>
      <c r="D19" s="8"/>
      <c r="E19" s="49"/>
      <c r="F19" s="12"/>
      <c r="G19" s="12"/>
      <c r="H19" s="12"/>
      <c r="I19" s="16"/>
      <c r="J19" s="16"/>
      <c r="K19" s="16"/>
      <c r="L19" s="16"/>
    </row>
    <row r="20" spans="1:12" ht="12" customHeight="1">
      <c r="A20" s="152" t="s">
        <v>51</v>
      </c>
      <c r="C20" s="8"/>
      <c r="D20" s="8"/>
      <c r="E20" s="49"/>
      <c r="F20" s="12"/>
      <c r="G20" s="12"/>
      <c r="H20" s="37"/>
      <c r="I20" s="37"/>
      <c r="J20" s="37"/>
      <c r="K20" s="37"/>
      <c r="L20" s="37"/>
    </row>
    <row r="21" spans="2:12" ht="4.5" customHeight="1">
      <c r="B21" s="152"/>
      <c r="C21" s="8"/>
      <c r="D21" s="8"/>
      <c r="E21" s="49"/>
      <c r="F21" s="12"/>
      <c r="G21" s="12"/>
      <c r="H21" s="12"/>
      <c r="I21" s="16"/>
      <c r="J21" s="156"/>
      <c r="K21" s="156"/>
      <c r="L21" s="156"/>
    </row>
    <row r="22" spans="2:13" ht="12" customHeight="1">
      <c r="B22" s="915" t="s">
        <v>134</v>
      </c>
      <c r="C22" s="915"/>
      <c r="D22" s="8"/>
      <c r="E22" s="49">
        <v>20</v>
      </c>
      <c r="F22" s="37">
        <v>327757</v>
      </c>
      <c r="G22" s="37">
        <v>299957</v>
      </c>
      <c r="H22" s="37">
        <v>1884</v>
      </c>
      <c r="I22" s="37">
        <v>298073</v>
      </c>
      <c r="J22" s="37">
        <v>287563</v>
      </c>
      <c r="K22" s="37">
        <v>4736</v>
      </c>
      <c r="L22" s="37">
        <v>5774</v>
      </c>
      <c r="M22" s="7"/>
    </row>
    <row r="23" spans="2:13" ht="12" customHeight="1">
      <c r="B23" s="915" t="s">
        <v>122</v>
      </c>
      <c r="C23" s="915"/>
      <c r="D23" s="8"/>
      <c r="E23" s="49">
        <v>59</v>
      </c>
      <c r="F23" s="37">
        <v>1142701</v>
      </c>
      <c r="G23" s="37">
        <v>1031789</v>
      </c>
      <c r="H23" s="16">
        <v>96820</v>
      </c>
      <c r="I23" s="16">
        <v>934968</v>
      </c>
      <c r="J23" s="16">
        <v>910586</v>
      </c>
      <c r="K23" s="17">
        <v>16795</v>
      </c>
      <c r="L23" s="17">
        <v>7588</v>
      </c>
      <c r="M23" s="7"/>
    </row>
    <row r="24" spans="2:13" ht="12" customHeight="1">
      <c r="B24" s="915" t="s">
        <v>120</v>
      </c>
      <c r="C24" s="915"/>
      <c r="E24" s="49">
        <v>9</v>
      </c>
      <c r="F24" s="37">
        <v>106516</v>
      </c>
      <c r="G24" s="37">
        <v>105113</v>
      </c>
      <c r="H24" s="16">
        <v>4422</v>
      </c>
      <c r="I24" s="16">
        <v>100691</v>
      </c>
      <c r="J24" s="16">
        <v>100461</v>
      </c>
      <c r="K24" s="54" t="s">
        <v>8</v>
      </c>
      <c r="L24" s="37">
        <v>230</v>
      </c>
      <c r="M24" s="7"/>
    </row>
    <row r="25" spans="2:13" ht="6" customHeight="1">
      <c r="B25" s="158"/>
      <c r="C25" s="6"/>
      <c r="E25" s="49"/>
      <c r="F25" s="37"/>
      <c r="G25" s="37"/>
      <c r="H25" s="16"/>
      <c r="I25" s="159"/>
      <c r="J25" s="160"/>
      <c r="K25" s="156"/>
      <c r="L25" s="156"/>
      <c r="M25" s="7"/>
    </row>
    <row r="26" spans="1:13" ht="12" customHeight="1">
      <c r="A26" s="158" t="s">
        <v>50</v>
      </c>
      <c r="C26" s="6"/>
      <c r="E26" s="49"/>
      <c r="F26" s="37"/>
      <c r="G26" s="37"/>
      <c r="H26" s="16"/>
      <c r="I26" s="16"/>
      <c r="J26" s="156"/>
      <c r="K26" s="156"/>
      <c r="L26" s="156"/>
      <c r="M26" s="7"/>
    </row>
    <row r="27" spans="2:13" ht="4.5" customHeight="1">
      <c r="B27" s="158"/>
      <c r="C27" s="6"/>
      <c r="E27" s="49"/>
      <c r="F27" s="37"/>
      <c r="G27" s="37"/>
      <c r="H27" s="16"/>
      <c r="I27" s="16"/>
      <c r="J27" s="156"/>
      <c r="K27" s="156"/>
      <c r="L27" s="156"/>
      <c r="M27" s="7"/>
    </row>
    <row r="28" spans="2:13" ht="12" customHeight="1">
      <c r="B28" s="915" t="s">
        <v>133</v>
      </c>
      <c r="C28" s="915"/>
      <c r="E28" s="49">
        <v>25</v>
      </c>
      <c r="F28" s="37">
        <v>478810</v>
      </c>
      <c r="G28" s="37">
        <v>603187</v>
      </c>
      <c r="H28" s="16">
        <v>97284</v>
      </c>
      <c r="I28" s="16">
        <v>505903</v>
      </c>
      <c r="J28" s="16">
        <v>502508</v>
      </c>
      <c r="K28" s="54" t="s">
        <v>8</v>
      </c>
      <c r="L28" s="16">
        <v>3395</v>
      </c>
      <c r="M28" s="7"/>
    </row>
    <row r="29" spans="2:13" ht="12" customHeight="1">
      <c r="B29" s="915" t="s">
        <v>132</v>
      </c>
      <c r="C29" s="915"/>
      <c r="E29" s="49">
        <v>9</v>
      </c>
      <c r="F29" s="37">
        <v>88201</v>
      </c>
      <c r="G29" s="37">
        <v>94354</v>
      </c>
      <c r="H29" s="149" t="s">
        <v>292</v>
      </c>
      <c r="I29" s="16">
        <v>94354</v>
      </c>
      <c r="J29" s="16">
        <v>61793</v>
      </c>
      <c r="K29" s="54" t="s">
        <v>8</v>
      </c>
      <c r="L29" s="16">
        <v>32561</v>
      </c>
      <c r="M29" s="7"/>
    </row>
    <row r="30" spans="2:13" ht="12" customHeight="1">
      <c r="B30" s="915" t="s">
        <v>271</v>
      </c>
      <c r="C30" s="915"/>
      <c r="E30" s="49">
        <v>15</v>
      </c>
      <c r="F30" s="37">
        <v>63411</v>
      </c>
      <c r="G30" s="37">
        <v>62590</v>
      </c>
      <c r="H30" s="16">
        <v>26178</v>
      </c>
      <c r="I30" s="16">
        <v>36412</v>
      </c>
      <c r="J30" s="16">
        <v>35856</v>
      </c>
      <c r="K30" s="156">
        <v>556</v>
      </c>
      <c r="L30" s="54" t="s">
        <v>8</v>
      </c>
      <c r="M30" s="7"/>
    </row>
    <row r="31" spans="2:13" ht="12" customHeight="1">
      <c r="B31" s="915" t="s">
        <v>131</v>
      </c>
      <c r="C31" s="915"/>
      <c r="E31" s="49">
        <v>15</v>
      </c>
      <c r="F31" s="37">
        <v>215068</v>
      </c>
      <c r="G31" s="37">
        <v>189702</v>
      </c>
      <c r="H31" s="90">
        <v>27051</v>
      </c>
      <c r="I31" s="16">
        <v>162652</v>
      </c>
      <c r="J31" s="16">
        <v>162375</v>
      </c>
      <c r="K31" s="156">
        <v>277</v>
      </c>
      <c r="L31" s="54" t="s">
        <v>8</v>
      </c>
      <c r="M31" s="7"/>
    </row>
    <row r="32" spans="2:13" ht="12" customHeight="1">
      <c r="B32" s="915" t="s">
        <v>130</v>
      </c>
      <c r="C32" s="915"/>
      <c r="E32" s="49">
        <v>21</v>
      </c>
      <c r="F32" s="37">
        <v>183538</v>
      </c>
      <c r="G32" s="37">
        <v>167072</v>
      </c>
      <c r="H32" s="16">
        <v>39</v>
      </c>
      <c r="I32" s="16">
        <v>167034</v>
      </c>
      <c r="J32" s="16">
        <v>167034</v>
      </c>
      <c r="K32" s="54" t="s">
        <v>8</v>
      </c>
      <c r="L32" s="54" t="s">
        <v>8</v>
      </c>
      <c r="M32" s="7"/>
    </row>
    <row r="33" spans="2:13" ht="12" customHeight="1">
      <c r="B33" s="915" t="s">
        <v>129</v>
      </c>
      <c r="C33" s="915"/>
      <c r="E33" s="49">
        <v>55</v>
      </c>
      <c r="F33" s="37">
        <v>684935</v>
      </c>
      <c r="G33" s="37">
        <v>940001</v>
      </c>
      <c r="H33" s="16">
        <v>165798</v>
      </c>
      <c r="I33" s="16">
        <v>774203</v>
      </c>
      <c r="J33" s="16">
        <v>770283</v>
      </c>
      <c r="K33" s="156">
        <v>3920</v>
      </c>
      <c r="L33" s="54" t="s">
        <v>8</v>
      </c>
      <c r="M33" s="7"/>
    </row>
    <row r="34" spans="2:13" ht="12" customHeight="1">
      <c r="B34" s="915" t="s">
        <v>128</v>
      </c>
      <c r="C34" s="915"/>
      <c r="E34" s="49">
        <v>22</v>
      </c>
      <c r="F34" s="37">
        <v>569933</v>
      </c>
      <c r="G34" s="37">
        <v>513763</v>
      </c>
      <c r="H34" s="16">
        <v>33558</v>
      </c>
      <c r="I34" s="16">
        <v>480204</v>
      </c>
      <c r="J34" s="16">
        <v>478160</v>
      </c>
      <c r="K34" s="54" t="s">
        <v>8</v>
      </c>
      <c r="L34" s="16">
        <v>2044</v>
      </c>
      <c r="M34" s="7"/>
    </row>
    <row r="35" spans="2:13" ht="12" customHeight="1">
      <c r="B35" s="915" t="s">
        <v>127</v>
      </c>
      <c r="C35" s="915"/>
      <c r="E35" s="49">
        <v>24</v>
      </c>
      <c r="F35" s="37">
        <v>331996</v>
      </c>
      <c r="G35" s="37">
        <v>312802</v>
      </c>
      <c r="H35" s="16">
        <v>1533</v>
      </c>
      <c r="I35" s="16">
        <v>311269</v>
      </c>
      <c r="J35" s="16">
        <v>280249</v>
      </c>
      <c r="K35" s="17">
        <v>31020</v>
      </c>
      <c r="L35" s="54" t="s">
        <v>8</v>
      </c>
      <c r="M35" s="7"/>
    </row>
    <row r="36" spans="2:13" ht="12" customHeight="1">
      <c r="B36" s="915" t="s">
        <v>126</v>
      </c>
      <c r="C36" s="915"/>
      <c r="E36" s="49">
        <v>14</v>
      </c>
      <c r="F36" s="37">
        <v>155140</v>
      </c>
      <c r="G36" s="37">
        <v>157082</v>
      </c>
      <c r="H36" s="16">
        <v>123404</v>
      </c>
      <c r="I36" s="16">
        <v>33678</v>
      </c>
      <c r="J36" s="16">
        <v>33479</v>
      </c>
      <c r="K36" s="16">
        <v>199</v>
      </c>
      <c r="L36" s="54" t="s">
        <v>8</v>
      </c>
      <c r="M36" s="7"/>
    </row>
    <row r="37" spans="2:13" ht="12" customHeight="1">
      <c r="B37" s="915" t="s">
        <v>272</v>
      </c>
      <c r="C37" s="915"/>
      <c r="E37" s="49">
        <v>5</v>
      </c>
      <c r="F37" s="37">
        <v>28806</v>
      </c>
      <c r="G37" s="37">
        <v>32241</v>
      </c>
      <c r="H37" s="17">
        <v>25219</v>
      </c>
      <c r="I37" s="16">
        <v>7022</v>
      </c>
      <c r="J37" s="16">
        <v>7022</v>
      </c>
      <c r="K37" s="54" t="s">
        <v>8</v>
      </c>
      <c r="L37" s="54" t="s">
        <v>8</v>
      </c>
      <c r="M37" s="7"/>
    </row>
    <row r="38" spans="2:13" ht="12" customHeight="1">
      <c r="B38" s="915" t="s">
        <v>125</v>
      </c>
      <c r="C38" s="915"/>
      <c r="E38" s="49">
        <v>16</v>
      </c>
      <c r="F38" s="37">
        <v>318988</v>
      </c>
      <c r="G38" s="37">
        <v>334185</v>
      </c>
      <c r="H38" s="16">
        <v>65046</v>
      </c>
      <c r="I38" s="16">
        <v>269139</v>
      </c>
      <c r="J38" s="16">
        <v>266274</v>
      </c>
      <c r="K38" s="16">
        <v>2865</v>
      </c>
      <c r="L38" s="54" t="s">
        <v>8</v>
      </c>
      <c r="M38" s="7"/>
    </row>
    <row r="39" spans="2:13" ht="12" customHeight="1">
      <c r="B39" s="915" t="s">
        <v>124</v>
      </c>
      <c r="C39" s="915"/>
      <c r="E39" s="49">
        <v>6</v>
      </c>
      <c r="F39" s="37">
        <v>41965</v>
      </c>
      <c r="G39" s="37">
        <v>41089</v>
      </c>
      <c r="H39" s="54" t="s">
        <v>8</v>
      </c>
      <c r="I39" s="16">
        <v>41089</v>
      </c>
      <c r="J39" s="16">
        <v>40808</v>
      </c>
      <c r="K39" s="156">
        <v>281</v>
      </c>
      <c r="L39" s="54" t="s">
        <v>8</v>
      </c>
      <c r="M39" s="7"/>
    </row>
    <row r="40" spans="2:13" ht="12" customHeight="1">
      <c r="B40" s="915" t="s">
        <v>123</v>
      </c>
      <c r="C40" s="915"/>
      <c r="E40" s="49">
        <v>19</v>
      </c>
      <c r="F40" s="37">
        <v>89896</v>
      </c>
      <c r="G40" s="37">
        <v>64693</v>
      </c>
      <c r="H40" s="16">
        <v>6502</v>
      </c>
      <c r="I40" s="16">
        <v>58191</v>
      </c>
      <c r="J40" s="16">
        <v>57841</v>
      </c>
      <c r="K40" s="16">
        <v>340</v>
      </c>
      <c r="L40" s="156">
        <v>10</v>
      </c>
      <c r="M40" s="7"/>
    </row>
    <row r="41" spans="2:13" ht="12" customHeight="1">
      <c r="B41" s="915" t="s">
        <v>122</v>
      </c>
      <c r="C41" s="915"/>
      <c r="E41" s="49">
        <v>29</v>
      </c>
      <c r="F41" s="37">
        <v>1211829</v>
      </c>
      <c r="G41" s="37">
        <v>1145869</v>
      </c>
      <c r="H41" s="16">
        <v>23288</v>
      </c>
      <c r="I41" s="16">
        <v>1122581</v>
      </c>
      <c r="J41" s="16">
        <v>1110774</v>
      </c>
      <c r="K41" s="17">
        <v>11808</v>
      </c>
      <c r="L41" s="54" t="s">
        <v>8</v>
      </c>
      <c r="M41" s="7"/>
    </row>
    <row r="42" spans="2:13" ht="12" customHeight="1">
      <c r="B42" s="915" t="s">
        <v>273</v>
      </c>
      <c r="C42" s="915"/>
      <c r="E42" s="49">
        <v>17</v>
      </c>
      <c r="F42" s="37">
        <v>311537</v>
      </c>
      <c r="G42" s="37">
        <v>283268</v>
      </c>
      <c r="H42" s="16">
        <v>11354</v>
      </c>
      <c r="I42" s="16">
        <v>271913</v>
      </c>
      <c r="J42" s="16">
        <v>205374</v>
      </c>
      <c r="K42" s="16">
        <v>59576</v>
      </c>
      <c r="L42" s="16">
        <v>6964</v>
      </c>
      <c r="M42" s="7"/>
    </row>
    <row r="43" spans="2:13" ht="12" customHeight="1">
      <c r="B43" s="915" t="s">
        <v>121</v>
      </c>
      <c r="C43" s="915"/>
      <c r="E43" s="49">
        <v>16</v>
      </c>
      <c r="F43" s="37">
        <v>439888</v>
      </c>
      <c r="G43" s="37">
        <v>431632</v>
      </c>
      <c r="H43" s="16">
        <v>97453</v>
      </c>
      <c r="I43" s="16">
        <v>334180</v>
      </c>
      <c r="J43" s="16">
        <v>236324</v>
      </c>
      <c r="K43" s="16">
        <v>38567</v>
      </c>
      <c r="L43" s="16">
        <v>59289</v>
      </c>
      <c r="M43" s="7"/>
    </row>
    <row r="44" spans="2:13" ht="12" customHeight="1">
      <c r="B44" s="915" t="s">
        <v>120</v>
      </c>
      <c r="C44" s="915"/>
      <c r="E44" s="49">
        <v>19</v>
      </c>
      <c r="F44" s="37">
        <v>192997</v>
      </c>
      <c r="G44" s="37">
        <v>217952</v>
      </c>
      <c r="H44" s="16">
        <v>74022</v>
      </c>
      <c r="I44" s="16">
        <v>143930</v>
      </c>
      <c r="J44" s="16">
        <v>124253</v>
      </c>
      <c r="K44" s="16">
        <v>4255</v>
      </c>
      <c r="L44" s="16">
        <v>15422</v>
      </c>
      <c r="M44" s="7"/>
    </row>
    <row r="45" spans="2:13" ht="12" customHeight="1">
      <c r="B45" s="915" t="s">
        <v>119</v>
      </c>
      <c r="C45" s="915"/>
      <c r="E45" s="49">
        <v>4</v>
      </c>
      <c r="F45" s="37">
        <v>17823</v>
      </c>
      <c r="G45" s="37">
        <v>17698</v>
      </c>
      <c r="H45" s="16">
        <v>13532</v>
      </c>
      <c r="I45" s="16">
        <v>4166</v>
      </c>
      <c r="J45" s="156">
        <v>4166</v>
      </c>
      <c r="K45" s="54" t="s">
        <v>8</v>
      </c>
      <c r="L45" s="54" t="s">
        <v>8</v>
      </c>
      <c r="M45" s="7"/>
    </row>
    <row r="46" spans="2:13" ht="12" customHeight="1">
      <c r="B46" s="915" t="s">
        <v>118</v>
      </c>
      <c r="C46" s="915"/>
      <c r="E46" s="49">
        <v>31</v>
      </c>
      <c r="F46" s="37">
        <v>284533</v>
      </c>
      <c r="G46" s="37">
        <v>216825</v>
      </c>
      <c r="H46" s="16">
        <v>10819</v>
      </c>
      <c r="I46" s="16">
        <v>206007</v>
      </c>
      <c r="J46" s="16">
        <v>203195</v>
      </c>
      <c r="K46" s="54" t="s">
        <v>8</v>
      </c>
      <c r="L46" s="16">
        <v>2812</v>
      </c>
      <c r="M46" s="7"/>
    </row>
    <row r="47" spans="2:13" ht="12" customHeight="1">
      <c r="B47" s="915" t="s">
        <v>274</v>
      </c>
      <c r="C47" s="915"/>
      <c r="E47" s="49">
        <v>13</v>
      </c>
      <c r="F47" s="37">
        <v>2817508</v>
      </c>
      <c r="G47" s="37">
        <v>710096</v>
      </c>
      <c r="H47" s="16">
        <v>213306</v>
      </c>
      <c r="I47" s="16">
        <v>496790</v>
      </c>
      <c r="J47" s="16">
        <v>449610</v>
      </c>
      <c r="K47" s="17">
        <v>18967</v>
      </c>
      <c r="L47" s="16">
        <v>28213</v>
      </c>
      <c r="M47" s="7"/>
    </row>
    <row r="48" spans="2:13" ht="12" customHeight="1">
      <c r="B48" s="152"/>
      <c r="E48" s="161"/>
      <c r="F48" s="37"/>
      <c r="G48" s="37"/>
      <c r="H48" s="16"/>
      <c r="I48" s="156"/>
      <c r="J48" s="156"/>
      <c r="K48" s="156"/>
      <c r="L48" s="156"/>
      <c r="M48" s="7"/>
    </row>
    <row r="49" spans="1:17" ht="12" customHeight="1">
      <c r="A49" s="916" t="s">
        <v>10</v>
      </c>
      <c r="B49" s="916"/>
      <c r="C49" s="916"/>
      <c r="D49" s="14"/>
      <c r="E49" s="130">
        <v>207</v>
      </c>
      <c r="F49" s="72">
        <v>1812362</v>
      </c>
      <c r="G49" s="72">
        <v>1701794</v>
      </c>
      <c r="H49" s="73">
        <v>400759</v>
      </c>
      <c r="I49" s="73">
        <v>1301035</v>
      </c>
      <c r="J49" s="73">
        <v>1241263</v>
      </c>
      <c r="K49" s="73">
        <v>50253</v>
      </c>
      <c r="L49" s="73">
        <v>9519</v>
      </c>
      <c r="M49" s="7"/>
      <c r="N49" s="7"/>
      <c r="O49" s="7"/>
      <c r="P49" s="7"/>
      <c r="Q49" s="7"/>
    </row>
    <row r="50" spans="1:17" ht="6" customHeight="1">
      <c r="A50" s="155"/>
      <c r="B50" s="155"/>
      <c r="C50" s="155"/>
      <c r="D50" s="14"/>
      <c r="E50" s="130"/>
      <c r="F50" s="37"/>
      <c r="G50" s="37"/>
      <c r="H50" s="73"/>
      <c r="I50" s="73"/>
      <c r="J50" s="73"/>
      <c r="K50" s="73"/>
      <c r="L50" s="73"/>
      <c r="M50" s="7"/>
      <c r="N50" s="7"/>
      <c r="O50" s="7"/>
      <c r="P50" s="7"/>
      <c r="Q50" s="7"/>
    </row>
    <row r="51" spans="1:17" ht="9.75" customHeight="1">
      <c r="A51" s="155"/>
      <c r="B51" s="155"/>
      <c r="C51" s="154" t="s">
        <v>206</v>
      </c>
      <c r="D51" s="14"/>
      <c r="E51" s="49">
        <v>170</v>
      </c>
      <c r="F51" s="37">
        <v>3483762</v>
      </c>
      <c r="G51" s="37">
        <v>3646050</v>
      </c>
      <c r="H51" s="16">
        <v>51582</v>
      </c>
      <c r="I51" s="16">
        <v>3594469</v>
      </c>
      <c r="J51" s="16">
        <v>3594469</v>
      </c>
      <c r="K51" s="54" t="s">
        <v>8</v>
      </c>
      <c r="L51" s="54" t="s">
        <v>8</v>
      </c>
      <c r="M51" s="7"/>
      <c r="N51" s="7"/>
      <c r="O51" s="7"/>
      <c r="P51" s="7"/>
      <c r="Q51" s="7"/>
    </row>
    <row r="52" spans="2:13" ht="6" customHeight="1">
      <c r="B52" s="162"/>
      <c r="C52" s="12"/>
      <c r="D52" s="12"/>
      <c r="E52" s="49"/>
      <c r="F52" s="37"/>
      <c r="G52" s="37"/>
      <c r="H52" s="16"/>
      <c r="I52" s="16"/>
      <c r="J52" s="156"/>
      <c r="K52" s="156"/>
      <c r="L52" s="156"/>
      <c r="M52" s="7"/>
    </row>
    <row r="53" spans="1:13" ht="12" customHeight="1">
      <c r="A53" s="162" t="s">
        <v>51</v>
      </c>
      <c r="C53" s="12"/>
      <c r="D53" s="12"/>
      <c r="E53" s="49"/>
      <c r="F53" s="37"/>
      <c r="G53" s="37"/>
      <c r="H53" s="16"/>
      <c r="I53" s="16"/>
      <c r="J53" s="16"/>
      <c r="K53" s="156"/>
      <c r="L53" s="156"/>
      <c r="M53" s="7"/>
    </row>
    <row r="54" spans="2:13" ht="4.5" customHeight="1">
      <c r="B54" s="162"/>
      <c r="C54" s="12"/>
      <c r="D54" s="12"/>
      <c r="E54" s="49"/>
      <c r="F54" s="37"/>
      <c r="G54" s="37"/>
      <c r="H54" s="16"/>
      <c r="I54" s="16"/>
      <c r="J54" s="156"/>
      <c r="K54" s="16"/>
      <c r="L54" s="156"/>
      <c r="M54" s="7"/>
    </row>
    <row r="55" spans="2:13" ht="12" customHeight="1">
      <c r="B55" s="915" t="s">
        <v>114</v>
      </c>
      <c r="C55" s="915"/>
      <c r="E55" s="49">
        <v>6</v>
      </c>
      <c r="F55" s="37">
        <v>63541</v>
      </c>
      <c r="G55" s="37">
        <v>57761</v>
      </c>
      <c r="H55" s="16">
        <v>203</v>
      </c>
      <c r="I55" s="16">
        <v>57558</v>
      </c>
      <c r="J55" s="16">
        <v>57558</v>
      </c>
      <c r="K55" s="54" t="s">
        <v>8</v>
      </c>
      <c r="L55" s="54" t="s">
        <v>8</v>
      </c>
      <c r="M55" s="7"/>
    </row>
    <row r="56" spans="2:13" ht="12" customHeight="1">
      <c r="B56" s="915" t="s">
        <v>113</v>
      </c>
      <c r="C56" s="915"/>
      <c r="E56" s="49">
        <v>6</v>
      </c>
      <c r="F56" s="37">
        <v>55547</v>
      </c>
      <c r="G56" s="37">
        <v>69488</v>
      </c>
      <c r="H56" s="16">
        <v>8013</v>
      </c>
      <c r="I56" s="16">
        <v>61475</v>
      </c>
      <c r="J56" s="16">
        <v>61475</v>
      </c>
      <c r="K56" s="54" t="s">
        <v>8</v>
      </c>
      <c r="L56" s="54" t="s">
        <v>8</v>
      </c>
      <c r="M56" s="7"/>
    </row>
    <row r="57" spans="2:13" ht="12" customHeight="1">
      <c r="B57" s="915" t="s">
        <v>117</v>
      </c>
      <c r="C57" s="915"/>
      <c r="E57" s="49">
        <v>11</v>
      </c>
      <c r="F57" s="37">
        <v>162253</v>
      </c>
      <c r="G57" s="37">
        <v>92840</v>
      </c>
      <c r="H57" s="16">
        <v>42</v>
      </c>
      <c r="I57" s="16">
        <v>92798</v>
      </c>
      <c r="J57" s="16">
        <v>86947</v>
      </c>
      <c r="K57" s="16">
        <v>3941</v>
      </c>
      <c r="L57" s="16">
        <v>1910</v>
      </c>
      <c r="M57" s="7"/>
    </row>
    <row r="58" spans="2:13" ht="6" customHeight="1">
      <c r="B58" s="158"/>
      <c r="C58" s="6"/>
      <c r="E58" s="49"/>
      <c r="F58" s="37"/>
      <c r="G58" s="37"/>
      <c r="H58" s="16"/>
      <c r="I58" s="16"/>
      <c r="J58" s="16"/>
      <c r="K58" s="16"/>
      <c r="L58" s="16"/>
      <c r="M58" s="7"/>
    </row>
    <row r="59" spans="1:13" ht="12" customHeight="1">
      <c r="A59" s="158" t="s">
        <v>50</v>
      </c>
      <c r="C59" s="6"/>
      <c r="E59" s="49"/>
      <c r="F59" s="37"/>
      <c r="G59" s="37"/>
      <c r="H59" s="16"/>
      <c r="I59" s="16"/>
      <c r="J59" s="16"/>
      <c r="K59" s="16"/>
      <c r="L59" s="16"/>
      <c r="M59" s="7"/>
    </row>
    <row r="60" spans="2:13" ht="4.5" customHeight="1">
      <c r="B60" s="158"/>
      <c r="C60" s="6"/>
      <c r="E60" s="49"/>
      <c r="F60" s="37"/>
      <c r="G60" s="37"/>
      <c r="H60" s="16"/>
      <c r="I60" s="16"/>
      <c r="J60" s="16"/>
      <c r="K60" s="16"/>
      <c r="L60" s="16"/>
      <c r="M60" s="7"/>
    </row>
    <row r="61" spans="2:13" ht="11.25">
      <c r="B61" s="915" t="s">
        <v>116</v>
      </c>
      <c r="C61" s="915"/>
      <c r="E61" s="49">
        <v>12</v>
      </c>
      <c r="F61" s="37">
        <v>196037</v>
      </c>
      <c r="G61" s="37">
        <v>42915</v>
      </c>
      <c r="H61" s="16">
        <v>4383</v>
      </c>
      <c r="I61" s="16">
        <v>38533</v>
      </c>
      <c r="J61" s="16">
        <v>38533</v>
      </c>
      <c r="K61" s="54" t="s">
        <v>8</v>
      </c>
      <c r="L61" s="54" t="s">
        <v>8</v>
      </c>
      <c r="M61" s="7"/>
    </row>
    <row r="62" spans="2:13" ht="11.25">
      <c r="B62" s="915" t="s">
        <v>275</v>
      </c>
      <c r="C62" s="915"/>
      <c r="E62" s="49">
        <v>14</v>
      </c>
      <c r="F62" s="37">
        <v>37223</v>
      </c>
      <c r="G62" s="37">
        <v>52581</v>
      </c>
      <c r="H62" s="54" t="s">
        <v>8</v>
      </c>
      <c r="I62" s="16">
        <v>52581</v>
      </c>
      <c r="J62" s="16">
        <v>52581</v>
      </c>
      <c r="K62" s="54" t="s">
        <v>8</v>
      </c>
      <c r="L62" s="54" t="s">
        <v>8</v>
      </c>
      <c r="M62" s="7"/>
    </row>
    <row r="63" spans="2:13" ht="11.25">
      <c r="B63" s="915" t="s">
        <v>115</v>
      </c>
      <c r="C63" s="915"/>
      <c r="E63" s="49">
        <v>15</v>
      </c>
      <c r="F63" s="37">
        <v>125492</v>
      </c>
      <c r="G63" s="37">
        <v>125896</v>
      </c>
      <c r="H63" s="16">
        <v>22274</v>
      </c>
      <c r="I63" s="16">
        <v>103622</v>
      </c>
      <c r="J63" s="16">
        <v>103036</v>
      </c>
      <c r="K63" s="16">
        <v>406</v>
      </c>
      <c r="L63" s="16">
        <v>180</v>
      </c>
      <c r="M63" s="7"/>
    </row>
    <row r="64" spans="2:13" ht="11.25">
      <c r="B64" s="915" t="s">
        <v>114</v>
      </c>
      <c r="C64" s="915"/>
      <c r="E64" s="49">
        <v>17</v>
      </c>
      <c r="F64" s="37">
        <v>163222</v>
      </c>
      <c r="G64" s="37">
        <v>166033</v>
      </c>
      <c r="H64" s="16">
        <v>4228</v>
      </c>
      <c r="I64" s="16">
        <v>161805</v>
      </c>
      <c r="J64" s="16">
        <v>161805</v>
      </c>
      <c r="K64" s="54" t="s">
        <v>8</v>
      </c>
      <c r="L64" s="54" t="s">
        <v>8</v>
      </c>
      <c r="M64" s="7"/>
    </row>
    <row r="65" spans="2:13" ht="11.25">
      <c r="B65" s="915" t="s">
        <v>113</v>
      </c>
      <c r="C65" s="915"/>
      <c r="E65" s="49">
        <v>38</v>
      </c>
      <c r="F65" s="37">
        <v>431942</v>
      </c>
      <c r="G65" s="37">
        <v>452202</v>
      </c>
      <c r="H65" s="16">
        <v>214893</v>
      </c>
      <c r="I65" s="16">
        <v>237309</v>
      </c>
      <c r="J65" s="16">
        <v>195677</v>
      </c>
      <c r="K65" s="16">
        <v>38802</v>
      </c>
      <c r="L65" s="16">
        <v>2830</v>
      </c>
      <c r="M65" s="7"/>
    </row>
    <row r="66" spans="2:13" ht="11.25">
      <c r="B66" s="915" t="s">
        <v>112</v>
      </c>
      <c r="C66" s="915"/>
      <c r="E66" s="49">
        <v>22</v>
      </c>
      <c r="F66" s="37">
        <v>183119</v>
      </c>
      <c r="G66" s="37">
        <v>264770</v>
      </c>
      <c r="H66" s="16">
        <v>137303</v>
      </c>
      <c r="I66" s="16">
        <v>127467</v>
      </c>
      <c r="J66" s="16">
        <v>127461</v>
      </c>
      <c r="K66" s="156">
        <v>6</v>
      </c>
      <c r="L66" s="54" t="s">
        <v>8</v>
      </c>
      <c r="M66" s="7"/>
    </row>
    <row r="67" spans="2:13" ht="11.25">
      <c r="B67" s="915" t="s">
        <v>276</v>
      </c>
      <c r="C67" s="915"/>
      <c r="E67" s="49">
        <v>34</v>
      </c>
      <c r="F67" s="37">
        <v>117663</v>
      </c>
      <c r="G67" s="37">
        <v>53506</v>
      </c>
      <c r="H67" s="16">
        <v>7366</v>
      </c>
      <c r="I67" s="16">
        <v>46140</v>
      </c>
      <c r="J67" s="16">
        <v>45745</v>
      </c>
      <c r="K67" s="54" t="s">
        <v>8</v>
      </c>
      <c r="L67" s="156">
        <v>395</v>
      </c>
      <c r="M67" s="7"/>
    </row>
    <row r="68" spans="2:13" ht="11.25">
      <c r="B68" s="915" t="s">
        <v>277</v>
      </c>
      <c r="C68" s="915"/>
      <c r="E68" s="49">
        <v>11</v>
      </c>
      <c r="F68" s="37">
        <v>211384</v>
      </c>
      <c r="G68" s="37">
        <v>258117</v>
      </c>
      <c r="H68" s="16">
        <v>1980</v>
      </c>
      <c r="I68" s="16">
        <v>256137</v>
      </c>
      <c r="J68" s="16">
        <v>248811</v>
      </c>
      <c r="K68" s="16">
        <v>7098</v>
      </c>
      <c r="L68" s="156">
        <v>228</v>
      </c>
      <c r="M68" s="7"/>
    </row>
    <row r="69" spans="2:12" ht="11.25">
      <c r="B69" s="915" t="s">
        <v>278</v>
      </c>
      <c r="C69" s="915"/>
      <c r="E69" s="49">
        <v>21</v>
      </c>
      <c r="F69" s="37">
        <v>64939</v>
      </c>
      <c r="G69" s="37">
        <v>65685</v>
      </c>
      <c r="H69" s="16">
        <v>76</v>
      </c>
      <c r="I69" s="16">
        <v>65609</v>
      </c>
      <c r="J69" s="16">
        <v>61633</v>
      </c>
      <c r="K69" s="54" t="s">
        <v>8</v>
      </c>
      <c r="L69" s="16">
        <v>3976</v>
      </c>
    </row>
    <row r="70" spans="1:13" ht="11.25" customHeight="1">
      <c r="A70" s="2" t="s">
        <v>7</v>
      </c>
      <c r="M70" s="133"/>
    </row>
    <row r="71" spans="1:12" ht="14.25" customHeight="1">
      <c r="A71" s="917" t="s">
        <v>515</v>
      </c>
      <c r="B71" s="917"/>
      <c r="C71" s="917"/>
      <c r="D71" s="917"/>
      <c r="E71" s="917"/>
      <c r="F71" s="917"/>
      <c r="G71" s="917"/>
      <c r="H71" s="917"/>
      <c r="I71" s="917"/>
      <c r="J71" s="917"/>
      <c r="K71" s="917"/>
      <c r="L71" s="917"/>
    </row>
    <row r="72" spans="1:12" ht="12" customHeight="1">
      <c r="A72" s="917"/>
      <c r="B72" s="917"/>
      <c r="C72" s="917"/>
      <c r="D72" s="917"/>
      <c r="E72" s="917"/>
      <c r="F72" s="917"/>
      <c r="G72" s="917"/>
      <c r="H72" s="917"/>
      <c r="I72" s="917"/>
      <c r="J72" s="917"/>
      <c r="K72" s="917"/>
      <c r="L72" s="917"/>
    </row>
    <row r="73" spans="5:12" ht="11.25">
      <c r="E73" s="7"/>
      <c r="F73" s="7"/>
      <c r="G73" s="7"/>
      <c r="H73" s="7"/>
      <c r="I73" s="7"/>
      <c r="J73" s="7"/>
      <c r="K73" s="7"/>
      <c r="L73" s="7"/>
    </row>
  </sheetData>
  <sheetProtection/>
  <mergeCells count="54">
    <mergeCell ref="F10:L10"/>
    <mergeCell ref="B28:C28"/>
    <mergeCell ref="B1:L1"/>
    <mergeCell ref="B2:L2"/>
    <mergeCell ref="A4:D10"/>
    <mergeCell ref="A12:C12"/>
    <mergeCell ref="A16:C16"/>
    <mergeCell ref="L7:L9"/>
    <mergeCell ref="G4:G9"/>
    <mergeCell ref="K7:K9"/>
    <mergeCell ref="B44:C44"/>
    <mergeCell ref="B22:C22"/>
    <mergeCell ref="B23:C23"/>
    <mergeCell ref="B24:C24"/>
    <mergeCell ref="B29:C29"/>
    <mergeCell ref="B30:C30"/>
    <mergeCell ref="B31:C31"/>
    <mergeCell ref="B32:C32"/>
    <mergeCell ref="B34:C34"/>
    <mergeCell ref="B35:C35"/>
    <mergeCell ref="B43:C43"/>
    <mergeCell ref="B36:C36"/>
    <mergeCell ref="B37:C37"/>
    <mergeCell ref="B38:C38"/>
    <mergeCell ref="B39:C39"/>
    <mergeCell ref="B40:C40"/>
    <mergeCell ref="B41:C41"/>
    <mergeCell ref="B42:C42"/>
    <mergeCell ref="B61:C61"/>
    <mergeCell ref="A71:L72"/>
    <mergeCell ref="B62:C62"/>
    <mergeCell ref="B63:C63"/>
    <mergeCell ref="B64:C64"/>
    <mergeCell ref="B65:C65"/>
    <mergeCell ref="B66:C66"/>
    <mergeCell ref="B67:C67"/>
    <mergeCell ref="B68:C68"/>
    <mergeCell ref="B69:C69"/>
    <mergeCell ref="A49:C49"/>
    <mergeCell ref="B45:C45"/>
    <mergeCell ref="B46:C46"/>
    <mergeCell ref="B47:C47"/>
    <mergeCell ref="B55:C55"/>
    <mergeCell ref="B56:C56"/>
    <mergeCell ref="B57:C57"/>
    <mergeCell ref="B33:C33"/>
    <mergeCell ref="E4:E9"/>
    <mergeCell ref="F4:F9"/>
    <mergeCell ref="H5:H9"/>
    <mergeCell ref="H4:L4"/>
    <mergeCell ref="I5:L5"/>
    <mergeCell ref="J7:J9"/>
    <mergeCell ref="I6:I9"/>
    <mergeCell ref="J6:L6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2016</oddHeader>
    <oddFooter xml:space="preserve">&amp;C 29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A69" sqref="A69"/>
    </sheetView>
  </sheetViews>
  <sheetFormatPr defaultColWidth="11.421875" defaultRowHeight="12.75"/>
  <cols>
    <col min="1" max="1" width="1.7109375" style="2" customWidth="1"/>
    <col min="2" max="2" width="4.8515625" style="2" customWidth="1"/>
    <col min="3" max="3" width="19.7109375" style="2" customWidth="1"/>
    <col min="4" max="4" width="0.85546875" style="2" customWidth="1"/>
    <col min="5" max="5" width="6.7109375" style="2" customWidth="1"/>
    <col min="6" max="7" width="9.28125" style="2" customWidth="1"/>
    <col min="8" max="8" width="9.8515625" style="2" customWidth="1"/>
    <col min="9" max="9" width="9.421875" style="2" customWidth="1"/>
    <col min="10" max="10" width="8.8515625" style="2" customWidth="1"/>
    <col min="11" max="11" width="8.28125" style="2" customWidth="1"/>
    <col min="12" max="12" width="9.140625" style="2" customWidth="1"/>
    <col min="13" max="16384" width="11.421875" style="2" customWidth="1"/>
  </cols>
  <sheetData>
    <row r="1" spans="2:12" s="62" customFormat="1" ht="12.75">
      <c r="B1" s="920" t="s">
        <v>516</v>
      </c>
      <c r="C1" s="920"/>
      <c r="D1" s="920"/>
      <c r="E1" s="920"/>
      <c r="F1" s="920"/>
      <c r="G1" s="920"/>
      <c r="H1" s="920"/>
      <c r="I1" s="920"/>
      <c r="J1" s="920"/>
      <c r="K1" s="920"/>
      <c r="L1" s="920"/>
    </row>
    <row r="2" spans="2:12" s="1" customFormat="1" ht="12.75">
      <c r="B2" s="920" t="s">
        <v>22</v>
      </c>
      <c r="C2" s="920"/>
      <c r="D2" s="920"/>
      <c r="E2" s="920"/>
      <c r="F2" s="920"/>
      <c r="G2" s="920"/>
      <c r="H2" s="920"/>
      <c r="I2" s="920"/>
      <c r="J2" s="920"/>
      <c r="K2" s="920"/>
      <c r="L2" s="920"/>
    </row>
    <row r="3" ht="11.25" customHeight="1"/>
    <row r="4" spans="1:12" ht="11.25" customHeight="1">
      <c r="A4" s="894" t="s">
        <v>512</v>
      </c>
      <c r="B4" s="894"/>
      <c r="C4" s="894"/>
      <c r="D4" s="895"/>
      <c r="E4" s="885" t="s">
        <v>507</v>
      </c>
      <c r="F4" s="870" t="s">
        <v>479</v>
      </c>
      <c r="G4" s="870" t="s">
        <v>513</v>
      </c>
      <c r="H4" s="868" t="s">
        <v>175</v>
      </c>
      <c r="I4" s="869"/>
      <c r="J4" s="869"/>
      <c r="K4" s="869"/>
      <c r="L4" s="869"/>
    </row>
    <row r="5" spans="1:12" ht="11.25" customHeight="1">
      <c r="A5" s="897"/>
      <c r="B5" s="897"/>
      <c r="C5" s="897"/>
      <c r="D5" s="898"/>
      <c r="E5" s="887"/>
      <c r="F5" s="871"/>
      <c r="G5" s="871"/>
      <c r="H5" s="870" t="s">
        <v>514</v>
      </c>
      <c r="I5" s="912" t="s">
        <v>182</v>
      </c>
      <c r="J5" s="913"/>
      <c r="K5" s="913"/>
      <c r="L5" s="913"/>
    </row>
    <row r="6" spans="1:13" ht="12" customHeight="1">
      <c r="A6" s="897"/>
      <c r="B6" s="897"/>
      <c r="C6" s="897"/>
      <c r="D6" s="898"/>
      <c r="E6" s="887"/>
      <c r="F6" s="871"/>
      <c r="G6" s="871"/>
      <c r="H6" s="871"/>
      <c r="I6" s="870" t="s">
        <v>21</v>
      </c>
      <c r="J6" s="880" t="s">
        <v>181</v>
      </c>
      <c r="K6" s="884"/>
      <c r="L6" s="884"/>
      <c r="M6" s="8"/>
    </row>
    <row r="7" spans="1:12" ht="11.25" customHeight="1">
      <c r="A7" s="897"/>
      <c r="B7" s="897"/>
      <c r="C7" s="897"/>
      <c r="D7" s="898"/>
      <c r="E7" s="887"/>
      <c r="F7" s="871"/>
      <c r="G7" s="871"/>
      <c r="H7" s="871"/>
      <c r="I7" s="871"/>
      <c r="J7" s="880" t="s">
        <v>16</v>
      </c>
      <c r="K7" s="870" t="s">
        <v>176</v>
      </c>
      <c r="L7" s="880" t="s">
        <v>177</v>
      </c>
    </row>
    <row r="8" spans="1:12" ht="11.25">
      <c r="A8" s="897"/>
      <c r="B8" s="897"/>
      <c r="C8" s="897"/>
      <c r="D8" s="898"/>
      <c r="E8" s="887"/>
      <c r="F8" s="871"/>
      <c r="G8" s="871"/>
      <c r="H8" s="871"/>
      <c r="I8" s="871"/>
      <c r="J8" s="892"/>
      <c r="K8" s="871"/>
      <c r="L8" s="892"/>
    </row>
    <row r="9" spans="1:12" ht="11.25">
      <c r="A9" s="897"/>
      <c r="B9" s="897"/>
      <c r="C9" s="897"/>
      <c r="D9" s="898"/>
      <c r="E9" s="889"/>
      <c r="F9" s="872"/>
      <c r="G9" s="872"/>
      <c r="H9" s="872"/>
      <c r="I9" s="872"/>
      <c r="J9" s="881"/>
      <c r="K9" s="872"/>
      <c r="L9" s="881"/>
    </row>
    <row r="10" spans="1:12" ht="11.25">
      <c r="A10" s="900"/>
      <c r="B10" s="900"/>
      <c r="C10" s="900"/>
      <c r="D10" s="901"/>
      <c r="E10" s="151" t="s">
        <v>2</v>
      </c>
      <c r="F10" s="868" t="s">
        <v>3</v>
      </c>
      <c r="G10" s="869"/>
      <c r="H10" s="869"/>
      <c r="I10" s="869"/>
      <c r="J10" s="869"/>
      <c r="K10" s="869"/>
      <c r="L10" s="869"/>
    </row>
    <row r="11" spans="2:5" ht="11.25" customHeight="1">
      <c r="B11" s="152"/>
      <c r="C11" s="8"/>
      <c r="D11" s="64"/>
      <c r="E11" s="8"/>
    </row>
    <row r="12" spans="1:18" ht="12" customHeight="1">
      <c r="A12" s="916" t="s">
        <v>11</v>
      </c>
      <c r="B12" s="916"/>
      <c r="C12" s="916"/>
      <c r="D12" s="14"/>
      <c r="E12" s="130">
        <v>183</v>
      </c>
      <c r="F12" s="163">
        <v>1906378</v>
      </c>
      <c r="G12" s="163">
        <v>3389581</v>
      </c>
      <c r="H12" s="72">
        <v>516019</v>
      </c>
      <c r="I12" s="72">
        <v>2873562</v>
      </c>
      <c r="J12" s="72">
        <v>2644247</v>
      </c>
      <c r="K12" s="72">
        <v>173628</v>
      </c>
      <c r="L12" s="72">
        <v>55686</v>
      </c>
      <c r="N12" s="7"/>
      <c r="O12" s="7"/>
      <c r="P12" s="7"/>
      <c r="Q12" s="7"/>
      <c r="R12" s="7"/>
    </row>
    <row r="13" spans="1:18" ht="6" customHeight="1">
      <c r="A13" s="155"/>
      <c r="B13" s="155"/>
      <c r="C13" s="155"/>
      <c r="D13" s="14"/>
      <c r="E13" s="130"/>
      <c r="F13" s="17"/>
      <c r="G13" s="17"/>
      <c r="H13" s="72"/>
      <c r="I13" s="72"/>
      <c r="J13" s="72"/>
      <c r="K13" s="72"/>
      <c r="L13" s="72"/>
      <c r="N13" s="7"/>
      <c r="O13" s="7"/>
      <c r="P13" s="7"/>
      <c r="Q13" s="7"/>
      <c r="R13" s="7"/>
    </row>
    <row r="14" spans="1:18" ht="9.75" customHeight="1">
      <c r="A14" s="155"/>
      <c r="B14" s="155"/>
      <c r="C14" s="154" t="s">
        <v>206</v>
      </c>
      <c r="D14" s="14"/>
      <c r="E14" s="49">
        <v>59</v>
      </c>
      <c r="F14" s="17">
        <v>1552375</v>
      </c>
      <c r="G14" s="17">
        <v>1741943</v>
      </c>
      <c r="H14" s="17">
        <v>17023</v>
      </c>
      <c r="I14" s="37">
        <v>1724920</v>
      </c>
      <c r="J14" s="37">
        <v>1724920</v>
      </c>
      <c r="K14" s="54" t="s">
        <v>8</v>
      </c>
      <c r="L14" s="54" t="s">
        <v>8</v>
      </c>
      <c r="N14" s="7"/>
      <c r="O14" s="7"/>
      <c r="P14" s="7"/>
      <c r="Q14" s="7"/>
      <c r="R14" s="7"/>
    </row>
    <row r="15" spans="2:12" ht="6" customHeight="1">
      <c r="B15" s="162"/>
      <c r="C15" s="12"/>
      <c r="D15" s="12"/>
      <c r="E15" s="130"/>
      <c r="F15" s="12"/>
      <c r="G15" s="12"/>
      <c r="H15" s="12"/>
      <c r="I15" s="72"/>
      <c r="J15" s="72"/>
      <c r="K15" s="72"/>
      <c r="L15" s="72"/>
    </row>
    <row r="16" spans="1:12" ht="12" customHeight="1">
      <c r="A16" s="162" t="s">
        <v>51</v>
      </c>
      <c r="C16" s="12"/>
      <c r="D16" s="12"/>
      <c r="E16" s="130"/>
      <c r="F16" s="12"/>
      <c r="G16" s="12"/>
      <c r="H16" s="12"/>
      <c r="I16" s="72"/>
      <c r="J16" s="72"/>
      <c r="K16" s="72"/>
      <c r="L16" s="72"/>
    </row>
    <row r="17" spans="2:12" ht="4.5" customHeight="1">
      <c r="B17" s="162"/>
      <c r="C17" s="12"/>
      <c r="D17" s="12"/>
      <c r="E17" s="130"/>
      <c r="F17" s="12"/>
      <c r="G17" s="12"/>
      <c r="H17" s="12"/>
      <c r="I17" s="72"/>
      <c r="J17" s="72"/>
      <c r="K17" s="72"/>
      <c r="L17" s="72"/>
    </row>
    <row r="18" spans="2:12" ht="12" customHeight="1">
      <c r="B18" s="915" t="s">
        <v>111</v>
      </c>
      <c r="C18" s="915"/>
      <c r="E18" s="161">
        <v>10</v>
      </c>
      <c r="F18" s="17">
        <v>58032</v>
      </c>
      <c r="G18" s="17">
        <v>60456</v>
      </c>
      <c r="H18" s="17">
        <v>23032</v>
      </c>
      <c r="I18" s="37">
        <v>37424</v>
      </c>
      <c r="J18" s="37">
        <v>37424</v>
      </c>
      <c r="K18" s="54" t="s">
        <v>8</v>
      </c>
      <c r="L18" s="54" t="s">
        <v>8</v>
      </c>
    </row>
    <row r="19" spans="2:12" ht="12" customHeight="1">
      <c r="B19" s="915" t="s">
        <v>106</v>
      </c>
      <c r="C19" s="915"/>
      <c r="E19" s="49">
        <v>19</v>
      </c>
      <c r="F19" s="17">
        <v>125723</v>
      </c>
      <c r="G19" s="17">
        <v>143224</v>
      </c>
      <c r="H19" s="37">
        <v>20</v>
      </c>
      <c r="I19" s="37">
        <v>143205</v>
      </c>
      <c r="J19" s="37">
        <v>137156</v>
      </c>
      <c r="K19" s="37">
        <v>4491</v>
      </c>
      <c r="L19" s="37">
        <v>1558</v>
      </c>
    </row>
    <row r="20" spans="2:12" ht="12" customHeight="1">
      <c r="B20" s="915" t="s">
        <v>110</v>
      </c>
      <c r="C20" s="915"/>
      <c r="E20" s="49">
        <v>10</v>
      </c>
      <c r="F20" s="17">
        <v>86432</v>
      </c>
      <c r="G20" s="17">
        <v>98427</v>
      </c>
      <c r="H20" s="54" t="s">
        <v>8</v>
      </c>
      <c r="I20" s="37">
        <v>98427</v>
      </c>
      <c r="J20" s="37">
        <v>79187</v>
      </c>
      <c r="K20" s="37">
        <v>19240</v>
      </c>
      <c r="L20" s="54" t="s">
        <v>8</v>
      </c>
    </row>
    <row r="21" spans="2:12" ht="7.5" customHeight="1">
      <c r="B21" s="157"/>
      <c r="C21" s="157"/>
      <c r="E21" s="49"/>
      <c r="F21" s="17"/>
      <c r="G21" s="17"/>
      <c r="H21" s="12"/>
      <c r="I21" s="37"/>
      <c r="J21" s="37"/>
      <c r="K21" s="37"/>
      <c r="L21" s="72"/>
    </row>
    <row r="22" spans="1:12" ht="12" customHeight="1">
      <c r="A22" s="162" t="s">
        <v>50</v>
      </c>
      <c r="C22" s="157"/>
      <c r="E22" s="49"/>
      <c r="F22" s="17"/>
      <c r="G22" s="17"/>
      <c r="H22" s="12"/>
      <c r="I22" s="37"/>
      <c r="J22" s="37"/>
      <c r="K22" s="37"/>
      <c r="L22" s="72"/>
    </row>
    <row r="23" spans="2:12" ht="4.5" customHeight="1">
      <c r="B23" s="157"/>
      <c r="C23" s="157"/>
      <c r="E23" s="49"/>
      <c r="F23" s="17"/>
      <c r="G23" s="17"/>
      <c r="H23" s="12"/>
      <c r="I23" s="37"/>
      <c r="J23" s="37"/>
      <c r="K23" s="37"/>
      <c r="L23" s="72"/>
    </row>
    <row r="24" spans="2:12" ht="12" customHeight="1">
      <c r="B24" s="915" t="s">
        <v>279</v>
      </c>
      <c r="C24" s="915"/>
      <c r="E24" s="49">
        <v>16</v>
      </c>
      <c r="F24" s="17">
        <v>504583</v>
      </c>
      <c r="G24" s="17">
        <v>491727</v>
      </c>
      <c r="H24" s="37">
        <v>34060</v>
      </c>
      <c r="I24" s="37">
        <v>457667</v>
      </c>
      <c r="J24" s="37">
        <v>456603</v>
      </c>
      <c r="K24" s="16">
        <v>491</v>
      </c>
      <c r="L24" s="156">
        <v>573</v>
      </c>
    </row>
    <row r="25" spans="2:12" ht="12" customHeight="1">
      <c r="B25" s="915" t="s">
        <v>109</v>
      </c>
      <c r="C25" s="915"/>
      <c r="E25" s="49">
        <v>14</v>
      </c>
      <c r="F25" s="17">
        <v>92098</v>
      </c>
      <c r="G25" s="17">
        <v>102430</v>
      </c>
      <c r="H25" s="37">
        <v>56702</v>
      </c>
      <c r="I25" s="37">
        <v>45728</v>
      </c>
      <c r="J25" s="37">
        <v>45728</v>
      </c>
      <c r="K25" s="54" t="s">
        <v>8</v>
      </c>
      <c r="L25" s="54" t="s">
        <v>8</v>
      </c>
    </row>
    <row r="26" spans="2:12" ht="12" customHeight="1">
      <c r="B26" s="915" t="s">
        <v>108</v>
      </c>
      <c r="C26" s="915"/>
      <c r="E26" s="49">
        <v>28</v>
      </c>
      <c r="F26" s="17">
        <v>402234</v>
      </c>
      <c r="G26" s="17">
        <v>460583</v>
      </c>
      <c r="H26" s="37">
        <v>56480</v>
      </c>
      <c r="I26" s="37">
        <v>404103</v>
      </c>
      <c r="J26" s="37">
        <v>356066</v>
      </c>
      <c r="K26" s="37">
        <v>19011</v>
      </c>
      <c r="L26" s="37">
        <v>29026</v>
      </c>
    </row>
    <row r="27" spans="2:12" ht="12" customHeight="1">
      <c r="B27" s="915" t="s">
        <v>107</v>
      </c>
      <c r="C27" s="915"/>
      <c r="E27" s="49">
        <v>18</v>
      </c>
      <c r="F27" s="17">
        <v>248013</v>
      </c>
      <c r="G27" s="17">
        <v>210951</v>
      </c>
      <c r="H27" s="37">
        <v>111359</v>
      </c>
      <c r="I27" s="37">
        <v>99592</v>
      </c>
      <c r="J27" s="37">
        <v>98154</v>
      </c>
      <c r="K27" s="37">
        <v>1161</v>
      </c>
      <c r="L27" s="37">
        <v>277</v>
      </c>
    </row>
    <row r="28" spans="2:12" ht="12" customHeight="1">
      <c r="B28" s="915" t="s">
        <v>106</v>
      </c>
      <c r="C28" s="915"/>
      <c r="E28" s="49">
        <v>20</v>
      </c>
      <c r="F28" s="17">
        <v>392393</v>
      </c>
      <c r="G28" s="17">
        <v>447988</v>
      </c>
      <c r="H28" s="37">
        <v>20947</v>
      </c>
      <c r="I28" s="37">
        <v>427041</v>
      </c>
      <c r="J28" s="37">
        <v>378009</v>
      </c>
      <c r="K28" s="37">
        <v>37584</v>
      </c>
      <c r="L28" s="37">
        <v>11448</v>
      </c>
    </row>
    <row r="29" spans="2:14" ht="12" customHeight="1">
      <c r="B29" s="915" t="s">
        <v>105</v>
      </c>
      <c r="C29" s="915"/>
      <c r="E29" s="49">
        <v>27</v>
      </c>
      <c r="F29" s="17">
        <v>1114144</v>
      </c>
      <c r="G29" s="17">
        <v>1055542</v>
      </c>
      <c r="H29" s="37">
        <v>209177</v>
      </c>
      <c r="I29" s="37">
        <v>846365</v>
      </c>
      <c r="J29" s="37">
        <v>794724</v>
      </c>
      <c r="K29" s="37">
        <v>51636</v>
      </c>
      <c r="L29" s="156">
        <v>4</v>
      </c>
      <c r="M29" s="12"/>
      <c r="N29" s="7"/>
    </row>
    <row r="30" spans="2:14" ht="12" customHeight="1">
      <c r="B30" s="915" t="s">
        <v>104</v>
      </c>
      <c r="C30" s="915"/>
      <c r="E30" s="49">
        <v>21</v>
      </c>
      <c r="F30" s="17">
        <v>304355</v>
      </c>
      <c r="G30" s="17">
        <v>318254</v>
      </c>
      <c r="H30" s="37">
        <v>4242</v>
      </c>
      <c r="I30" s="37">
        <v>314012</v>
      </c>
      <c r="J30" s="37">
        <v>261197</v>
      </c>
      <c r="K30" s="37">
        <v>40014</v>
      </c>
      <c r="L30" s="37">
        <v>12800</v>
      </c>
      <c r="N30" s="7"/>
    </row>
    <row r="31" spans="2:12" ht="12" customHeight="1">
      <c r="B31" s="152"/>
      <c r="C31" s="6"/>
      <c r="E31" s="49"/>
      <c r="F31" s="17"/>
      <c r="G31" s="17"/>
      <c r="H31" s="12"/>
      <c r="I31" s="37"/>
      <c r="J31" s="37"/>
      <c r="K31" s="156"/>
      <c r="L31" s="156"/>
    </row>
    <row r="32" spans="1:18" ht="12" customHeight="1">
      <c r="A32" s="916" t="s">
        <v>12</v>
      </c>
      <c r="B32" s="916"/>
      <c r="C32" s="916"/>
      <c r="D32" s="14"/>
      <c r="E32" s="130">
        <v>190</v>
      </c>
      <c r="F32" s="163">
        <v>1906378</v>
      </c>
      <c r="G32" s="163">
        <v>2105842</v>
      </c>
      <c r="H32" s="72">
        <v>249394</v>
      </c>
      <c r="I32" s="72">
        <v>1856449</v>
      </c>
      <c r="J32" s="72">
        <v>1446283</v>
      </c>
      <c r="K32" s="72">
        <v>403788</v>
      </c>
      <c r="L32" s="72">
        <v>6378</v>
      </c>
      <c r="N32" s="7"/>
      <c r="O32" s="7"/>
      <c r="P32" s="7"/>
      <c r="Q32" s="7"/>
      <c r="R32" s="7"/>
    </row>
    <row r="33" spans="1:18" ht="6" customHeight="1">
      <c r="A33" s="155"/>
      <c r="B33" s="155"/>
      <c r="C33" s="155"/>
      <c r="D33" s="14"/>
      <c r="E33" s="130"/>
      <c r="F33" s="17"/>
      <c r="G33" s="17"/>
      <c r="H33" s="72"/>
      <c r="I33" s="72"/>
      <c r="J33" s="72"/>
      <c r="K33" s="72"/>
      <c r="L33" s="72"/>
      <c r="N33" s="7"/>
      <c r="O33" s="7"/>
      <c r="P33" s="7"/>
      <c r="Q33" s="7"/>
      <c r="R33" s="7"/>
    </row>
    <row r="34" spans="1:18" ht="9.75" customHeight="1">
      <c r="A34" s="155"/>
      <c r="B34" s="155"/>
      <c r="C34" s="154" t="s">
        <v>206</v>
      </c>
      <c r="D34" s="14"/>
      <c r="E34" s="49">
        <v>65</v>
      </c>
      <c r="F34" s="17">
        <v>1552375</v>
      </c>
      <c r="G34" s="17">
        <v>1660843</v>
      </c>
      <c r="H34" s="17">
        <v>65846</v>
      </c>
      <c r="I34" s="37">
        <v>1594997</v>
      </c>
      <c r="J34" s="37">
        <v>1574373</v>
      </c>
      <c r="K34" s="37">
        <v>20624</v>
      </c>
      <c r="L34" s="54" t="s">
        <v>8</v>
      </c>
      <c r="N34" s="7"/>
      <c r="O34" s="7"/>
      <c r="P34" s="7"/>
      <c r="Q34" s="7"/>
      <c r="R34" s="7"/>
    </row>
    <row r="35" spans="2:12" ht="6" customHeight="1">
      <c r="B35" s="162"/>
      <c r="C35" s="6"/>
      <c r="D35" s="12"/>
      <c r="E35" s="49"/>
      <c r="F35" s="17"/>
      <c r="G35" s="17"/>
      <c r="H35" s="12"/>
      <c r="I35" s="37"/>
      <c r="J35" s="37"/>
      <c r="K35" s="164"/>
      <c r="L35" s="54" t="s">
        <v>8</v>
      </c>
    </row>
    <row r="36" spans="1:12" ht="12" customHeight="1">
      <c r="A36" s="162" t="s">
        <v>51</v>
      </c>
      <c r="C36" s="6"/>
      <c r="D36" s="12"/>
      <c r="E36" s="49"/>
      <c r="F36" s="17"/>
      <c r="G36" s="17"/>
      <c r="H36" s="12"/>
      <c r="I36" s="37"/>
      <c r="J36" s="37"/>
      <c r="K36" s="37"/>
      <c r="L36" s="164"/>
    </row>
    <row r="37" spans="2:12" ht="4.5" customHeight="1">
      <c r="B37" s="162"/>
      <c r="C37" s="6"/>
      <c r="D37" s="12"/>
      <c r="E37" s="49"/>
      <c r="F37" s="17"/>
      <c r="G37" s="17"/>
      <c r="H37" s="12"/>
      <c r="I37" s="37"/>
      <c r="J37" s="37"/>
      <c r="K37" s="164"/>
      <c r="L37" s="164"/>
    </row>
    <row r="38" spans="2:12" ht="12" customHeight="1">
      <c r="B38" s="915" t="s">
        <v>103</v>
      </c>
      <c r="C38" s="915"/>
      <c r="E38" s="49">
        <v>8</v>
      </c>
      <c r="F38" s="17">
        <v>179738</v>
      </c>
      <c r="G38" s="17">
        <v>209693</v>
      </c>
      <c r="H38" s="37">
        <v>7262</v>
      </c>
      <c r="I38" s="37">
        <v>202431</v>
      </c>
      <c r="J38" s="37">
        <v>202431</v>
      </c>
      <c r="K38" s="54" t="s">
        <v>8</v>
      </c>
      <c r="L38" s="54" t="s">
        <v>8</v>
      </c>
    </row>
    <row r="39" spans="2:12" ht="12" customHeight="1">
      <c r="B39" s="915" t="s">
        <v>102</v>
      </c>
      <c r="C39" s="915"/>
      <c r="E39" s="49">
        <v>9</v>
      </c>
      <c r="F39" s="17">
        <v>21586</v>
      </c>
      <c r="G39" s="17">
        <v>23916</v>
      </c>
      <c r="H39" s="37">
        <v>4032</v>
      </c>
      <c r="I39" s="37">
        <v>19884</v>
      </c>
      <c r="J39" s="37">
        <v>19884</v>
      </c>
      <c r="K39" s="54" t="s">
        <v>8</v>
      </c>
      <c r="L39" s="54" t="s">
        <v>8</v>
      </c>
    </row>
    <row r="40" spans="2:12" ht="12" customHeight="1">
      <c r="B40" s="915" t="s">
        <v>101</v>
      </c>
      <c r="C40" s="915"/>
      <c r="E40" s="49">
        <v>6</v>
      </c>
      <c r="F40" s="17">
        <v>180314</v>
      </c>
      <c r="G40" s="17">
        <v>173442</v>
      </c>
      <c r="H40" s="54" t="s">
        <v>8</v>
      </c>
      <c r="I40" s="37">
        <v>173442</v>
      </c>
      <c r="J40" s="37">
        <v>161777</v>
      </c>
      <c r="K40" s="37">
        <v>11665</v>
      </c>
      <c r="L40" s="54" t="s">
        <v>8</v>
      </c>
    </row>
    <row r="41" spans="2:12" ht="12" customHeight="1">
      <c r="B41" s="915" t="s">
        <v>99</v>
      </c>
      <c r="C41" s="915"/>
      <c r="E41" s="161">
        <v>3</v>
      </c>
      <c r="F41" s="17">
        <v>2674</v>
      </c>
      <c r="G41" s="17">
        <v>3193</v>
      </c>
      <c r="H41" s="37">
        <v>5</v>
      </c>
      <c r="I41" s="37">
        <v>3187</v>
      </c>
      <c r="J41" s="37">
        <v>3034</v>
      </c>
      <c r="K41" s="156">
        <v>127</v>
      </c>
      <c r="L41" s="156">
        <v>26</v>
      </c>
    </row>
    <row r="42" spans="2:12" ht="7.5" customHeight="1">
      <c r="B42" s="158"/>
      <c r="C42" s="6"/>
      <c r="E42" s="49"/>
      <c r="F42" s="17"/>
      <c r="G42" s="17"/>
      <c r="H42" s="12"/>
      <c r="I42" s="37"/>
      <c r="J42" s="37"/>
      <c r="K42" s="37"/>
      <c r="L42" s="72"/>
    </row>
    <row r="43" spans="1:12" ht="12" customHeight="1">
      <c r="A43" s="158" t="s">
        <v>50</v>
      </c>
      <c r="C43" s="6"/>
      <c r="E43" s="49"/>
      <c r="F43" s="17"/>
      <c r="G43" s="17"/>
      <c r="H43" s="12"/>
      <c r="I43" s="37"/>
      <c r="J43" s="37"/>
      <c r="K43" s="37"/>
      <c r="L43" s="72"/>
    </row>
    <row r="44" spans="2:12" ht="4.5" customHeight="1">
      <c r="B44" s="158"/>
      <c r="C44" s="6"/>
      <c r="E44" s="49"/>
      <c r="F44" s="17"/>
      <c r="G44" s="17"/>
      <c r="H44" s="12"/>
      <c r="I44" s="37"/>
      <c r="J44" s="37"/>
      <c r="K44" s="37"/>
      <c r="L44" s="72"/>
    </row>
    <row r="45" spans="2:12" ht="12" customHeight="1">
      <c r="B45" s="915" t="s">
        <v>103</v>
      </c>
      <c r="C45" s="915"/>
      <c r="E45" s="49">
        <v>14</v>
      </c>
      <c r="F45" s="17">
        <v>91635</v>
      </c>
      <c r="G45" s="17">
        <v>89346</v>
      </c>
      <c r="H45" s="37">
        <v>3379</v>
      </c>
      <c r="I45" s="37">
        <v>85967</v>
      </c>
      <c r="J45" s="37">
        <v>77149</v>
      </c>
      <c r="K45" s="37">
        <v>6595</v>
      </c>
      <c r="L45" s="37">
        <v>2223</v>
      </c>
    </row>
    <row r="46" spans="2:12" ht="12" customHeight="1">
      <c r="B46" s="915" t="s">
        <v>102</v>
      </c>
      <c r="C46" s="915"/>
      <c r="E46" s="49">
        <v>19</v>
      </c>
      <c r="F46" s="17">
        <v>66809</v>
      </c>
      <c r="G46" s="17">
        <v>65213</v>
      </c>
      <c r="H46" s="16">
        <v>1904</v>
      </c>
      <c r="I46" s="37">
        <v>63310</v>
      </c>
      <c r="J46" s="37">
        <v>63066</v>
      </c>
      <c r="K46" s="37">
        <v>244</v>
      </c>
      <c r="L46" s="54" t="s">
        <v>8</v>
      </c>
    </row>
    <row r="47" spans="2:12" ht="12" customHeight="1">
      <c r="B47" s="915" t="s">
        <v>101</v>
      </c>
      <c r="C47" s="915"/>
      <c r="E47" s="49">
        <v>21</v>
      </c>
      <c r="F47" s="17">
        <v>58073</v>
      </c>
      <c r="G47" s="17">
        <v>61912</v>
      </c>
      <c r="H47" s="16">
        <v>11180</v>
      </c>
      <c r="I47" s="37">
        <v>50732</v>
      </c>
      <c r="J47" s="37">
        <v>47670</v>
      </c>
      <c r="K47" s="156">
        <v>3023</v>
      </c>
      <c r="L47" s="156">
        <v>39</v>
      </c>
    </row>
    <row r="48" spans="2:14" ht="12" customHeight="1">
      <c r="B48" s="915" t="s">
        <v>100</v>
      </c>
      <c r="C48" s="915"/>
      <c r="E48" s="49">
        <v>11</v>
      </c>
      <c r="F48" s="17">
        <v>52351</v>
      </c>
      <c r="G48" s="17">
        <v>77115</v>
      </c>
      <c r="H48" s="54" t="s">
        <v>8</v>
      </c>
      <c r="I48" s="37">
        <v>77115</v>
      </c>
      <c r="J48" s="37">
        <v>77102</v>
      </c>
      <c r="K48" s="156">
        <v>13</v>
      </c>
      <c r="L48" s="54" t="s">
        <v>8</v>
      </c>
      <c r="N48" s="165"/>
    </row>
    <row r="49" spans="2:12" ht="12" customHeight="1">
      <c r="B49" s="915" t="s">
        <v>99</v>
      </c>
      <c r="C49" s="915"/>
      <c r="E49" s="49">
        <v>23</v>
      </c>
      <c r="F49" s="17">
        <v>307824</v>
      </c>
      <c r="G49" s="17">
        <v>414161</v>
      </c>
      <c r="H49" s="16">
        <v>89909</v>
      </c>
      <c r="I49" s="37">
        <v>324252</v>
      </c>
      <c r="J49" s="37">
        <v>323552</v>
      </c>
      <c r="K49" s="156">
        <v>700</v>
      </c>
      <c r="L49" s="54" t="s">
        <v>8</v>
      </c>
    </row>
    <row r="50" spans="2:12" ht="12" customHeight="1">
      <c r="B50" s="915" t="s">
        <v>98</v>
      </c>
      <c r="C50" s="915"/>
      <c r="E50" s="49">
        <v>20</v>
      </c>
      <c r="F50" s="17">
        <v>550504</v>
      </c>
      <c r="G50" s="17">
        <v>534868</v>
      </c>
      <c r="H50" s="37">
        <v>43804</v>
      </c>
      <c r="I50" s="37">
        <v>491064</v>
      </c>
      <c r="J50" s="37">
        <v>109246</v>
      </c>
      <c r="K50" s="37">
        <v>379318</v>
      </c>
      <c r="L50" s="37">
        <v>2499</v>
      </c>
    </row>
    <row r="51" spans="2:14" ht="12" customHeight="1">
      <c r="B51" s="915" t="s">
        <v>97</v>
      </c>
      <c r="C51" s="915"/>
      <c r="E51" s="49">
        <v>28</v>
      </c>
      <c r="F51" s="17">
        <v>115222</v>
      </c>
      <c r="G51" s="17">
        <v>127188</v>
      </c>
      <c r="H51" s="37">
        <v>3366</v>
      </c>
      <c r="I51" s="37">
        <v>123823</v>
      </c>
      <c r="J51" s="37">
        <v>122190</v>
      </c>
      <c r="K51" s="37">
        <v>1301</v>
      </c>
      <c r="L51" s="156">
        <v>331</v>
      </c>
      <c r="N51" s="7"/>
    </row>
    <row r="52" spans="2:12" ht="12" customHeight="1">
      <c r="B52" s="915" t="s">
        <v>96</v>
      </c>
      <c r="C52" s="915"/>
      <c r="E52" s="49">
        <v>12</v>
      </c>
      <c r="F52" s="17">
        <v>159900</v>
      </c>
      <c r="G52" s="17">
        <v>189395</v>
      </c>
      <c r="H52" s="37">
        <v>17193</v>
      </c>
      <c r="I52" s="37">
        <v>172202</v>
      </c>
      <c r="J52" s="37">
        <v>172202</v>
      </c>
      <c r="K52" s="54" t="s">
        <v>8</v>
      </c>
      <c r="L52" s="54" t="s">
        <v>8</v>
      </c>
    </row>
    <row r="53" spans="2:12" ht="12" customHeight="1">
      <c r="B53" s="915" t="s">
        <v>95</v>
      </c>
      <c r="C53" s="915"/>
      <c r="E53" s="49">
        <v>16</v>
      </c>
      <c r="F53" s="17">
        <v>119749</v>
      </c>
      <c r="G53" s="17">
        <v>136401</v>
      </c>
      <c r="H53" s="37">
        <v>67361</v>
      </c>
      <c r="I53" s="37">
        <v>69040</v>
      </c>
      <c r="J53" s="37">
        <v>66980</v>
      </c>
      <c r="K53" s="156">
        <v>800</v>
      </c>
      <c r="L53" s="156">
        <v>1260</v>
      </c>
    </row>
    <row r="54" spans="2:12" ht="11.25" customHeight="1">
      <c r="B54" s="152"/>
      <c r="C54" s="6"/>
      <c r="E54" s="49"/>
      <c r="F54" s="17"/>
      <c r="G54" s="17"/>
      <c r="H54" s="12"/>
      <c r="I54" s="37"/>
      <c r="J54" s="37"/>
      <c r="K54" s="37"/>
      <c r="L54" s="156"/>
    </row>
    <row r="55" spans="1:18" ht="12" customHeight="1">
      <c r="A55" s="916" t="s">
        <v>13</v>
      </c>
      <c r="B55" s="916"/>
      <c r="C55" s="916"/>
      <c r="D55" s="14"/>
      <c r="E55" s="130">
        <v>309</v>
      </c>
      <c r="F55" s="163">
        <v>5231261</v>
      </c>
      <c r="G55" s="163">
        <v>5323213</v>
      </c>
      <c r="H55" s="72">
        <v>557312</v>
      </c>
      <c r="I55" s="72">
        <v>4765901</v>
      </c>
      <c r="J55" s="72">
        <v>4588163</v>
      </c>
      <c r="K55" s="72">
        <v>168009</v>
      </c>
      <c r="L55" s="72">
        <v>9729</v>
      </c>
      <c r="N55" s="7"/>
      <c r="O55" s="7"/>
      <c r="P55" s="7"/>
      <c r="Q55" s="7"/>
      <c r="R55" s="7"/>
    </row>
    <row r="56" spans="1:18" ht="6" customHeight="1">
      <c r="A56" s="155"/>
      <c r="B56" s="155"/>
      <c r="C56" s="155"/>
      <c r="D56" s="14"/>
      <c r="E56" s="130"/>
      <c r="F56" s="17"/>
      <c r="G56" s="17"/>
      <c r="H56" s="72"/>
      <c r="I56" s="72"/>
      <c r="J56" s="72"/>
      <c r="K56" s="72"/>
      <c r="L56" s="72"/>
      <c r="N56" s="7"/>
      <c r="O56" s="7"/>
      <c r="P56" s="7"/>
      <c r="Q56" s="7"/>
      <c r="R56" s="7"/>
    </row>
    <row r="57" spans="1:18" ht="9.75" customHeight="1">
      <c r="A57" s="155"/>
      <c r="B57" s="155"/>
      <c r="C57" s="154" t="s">
        <v>206</v>
      </c>
      <c r="D57" s="14"/>
      <c r="E57" s="49">
        <v>72</v>
      </c>
      <c r="F57" s="17">
        <v>789123</v>
      </c>
      <c r="G57" s="17">
        <v>948740</v>
      </c>
      <c r="H57" s="37">
        <v>23707</v>
      </c>
      <c r="I57" s="37">
        <v>925033</v>
      </c>
      <c r="J57" s="37">
        <v>925033</v>
      </c>
      <c r="K57" s="54" t="s">
        <v>8</v>
      </c>
      <c r="L57" s="54" t="s">
        <v>8</v>
      </c>
      <c r="N57" s="7"/>
      <c r="O57" s="7"/>
      <c r="P57" s="7"/>
      <c r="Q57" s="7"/>
      <c r="R57" s="7"/>
    </row>
    <row r="58" spans="2:12" ht="6" customHeight="1">
      <c r="B58" s="162"/>
      <c r="C58" s="6"/>
      <c r="D58" s="12"/>
      <c r="E58" s="49"/>
      <c r="F58" s="17"/>
      <c r="G58" s="17"/>
      <c r="H58" s="12"/>
      <c r="I58" s="37"/>
      <c r="J58" s="37"/>
      <c r="K58" s="37"/>
      <c r="L58" s="37"/>
    </row>
    <row r="59" spans="1:19" ht="11.25" customHeight="1">
      <c r="A59" s="162" t="s">
        <v>51</v>
      </c>
      <c r="C59" s="6"/>
      <c r="D59" s="12"/>
      <c r="E59" s="166"/>
      <c r="F59" s="17"/>
      <c r="G59" s="17"/>
      <c r="H59" s="12"/>
      <c r="I59" s="72"/>
      <c r="J59" s="72"/>
      <c r="K59" s="72"/>
      <c r="L59" s="72"/>
      <c r="M59" s="29"/>
      <c r="N59" s="29"/>
      <c r="O59" s="29"/>
      <c r="P59" s="29"/>
      <c r="Q59" s="29"/>
      <c r="R59" s="29"/>
      <c r="S59" s="29"/>
    </row>
    <row r="60" spans="2:19" ht="4.5" customHeight="1">
      <c r="B60" s="162"/>
      <c r="C60" s="6"/>
      <c r="D60" s="12"/>
      <c r="E60" s="49"/>
      <c r="F60" s="17"/>
      <c r="G60" s="17"/>
      <c r="H60" s="12"/>
      <c r="I60" s="37"/>
      <c r="J60" s="37"/>
      <c r="K60" s="37"/>
      <c r="L60" s="72"/>
      <c r="M60" s="8"/>
      <c r="N60" s="8"/>
      <c r="O60" s="8"/>
      <c r="P60" s="8"/>
      <c r="Q60" s="8"/>
      <c r="R60" s="8"/>
      <c r="S60" s="8"/>
    </row>
    <row r="61" spans="2:19" ht="12" customHeight="1">
      <c r="B61" s="915" t="s">
        <v>71</v>
      </c>
      <c r="C61" s="915"/>
      <c r="E61" s="161">
        <v>2</v>
      </c>
      <c r="F61" s="17">
        <v>156529</v>
      </c>
      <c r="G61" s="115" t="s">
        <v>494</v>
      </c>
      <c r="H61" s="54" t="s">
        <v>8</v>
      </c>
      <c r="I61" s="115" t="s">
        <v>494</v>
      </c>
      <c r="J61" s="115" t="s">
        <v>494</v>
      </c>
      <c r="K61" s="54" t="s">
        <v>8</v>
      </c>
      <c r="L61" s="54" t="s">
        <v>8</v>
      </c>
      <c r="M61" s="29"/>
      <c r="N61" s="29"/>
      <c r="O61" s="29"/>
      <c r="P61" s="29"/>
      <c r="Q61" s="29"/>
      <c r="R61" s="29"/>
      <c r="S61" s="8"/>
    </row>
    <row r="62" spans="2:19" ht="12.75" customHeight="1">
      <c r="B62" s="915" t="s">
        <v>94</v>
      </c>
      <c r="C62" s="915"/>
      <c r="E62" s="161">
        <v>5</v>
      </c>
      <c r="F62" s="17">
        <v>42396</v>
      </c>
      <c r="G62" s="17">
        <v>42767</v>
      </c>
      <c r="H62" s="37">
        <v>24069</v>
      </c>
      <c r="I62" s="37">
        <v>18698</v>
      </c>
      <c r="J62" s="37">
        <v>18416</v>
      </c>
      <c r="K62" s="156">
        <v>282</v>
      </c>
      <c r="L62" s="54" t="s">
        <v>8</v>
      </c>
      <c r="M62" s="29"/>
      <c r="N62" s="29"/>
      <c r="O62" s="29"/>
      <c r="P62" s="29"/>
      <c r="Q62" s="29"/>
      <c r="R62" s="29"/>
      <c r="S62" s="29"/>
    </row>
    <row r="63" spans="2:13" ht="11.25">
      <c r="B63" s="915" t="s">
        <v>72</v>
      </c>
      <c r="C63" s="915"/>
      <c r="E63" s="49">
        <v>18</v>
      </c>
      <c r="F63" s="17">
        <v>182163</v>
      </c>
      <c r="G63" s="17">
        <v>153767</v>
      </c>
      <c r="H63" s="37">
        <v>37402</v>
      </c>
      <c r="I63" s="37">
        <v>116365</v>
      </c>
      <c r="J63" s="37">
        <v>111356</v>
      </c>
      <c r="K63" s="37">
        <v>4639</v>
      </c>
      <c r="L63" s="90">
        <v>370</v>
      </c>
      <c r="M63" s="29"/>
    </row>
    <row r="64" spans="2:13" ht="11.25">
      <c r="B64" s="915" t="s">
        <v>93</v>
      </c>
      <c r="C64" s="915"/>
      <c r="E64" s="49">
        <v>44</v>
      </c>
      <c r="F64" s="17">
        <v>1236460</v>
      </c>
      <c r="G64" s="17">
        <v>1153265</v>
      </c>
      <c r="H64" s="16">
        <v>29464</v>
      </c>
      <c r="I64" s="37">
        <v>1123801</v>
      </c>
      <c r="J64" s="37">
        <v>1060657</v>
      </c>
      <c r="K64" s="37">
        <v>60385</v>
      </c>
      <c r="L64" s="37">
        <v>2759</v>
      </c>
      <c r="M64" s="29"/>
    </row>
    <row r="65" spans="2:14" ht="11.25">
      <c r="B65" s="915" t="s">
        <v>92</v>
      </c>
      <c r="C65" s="915"/>
      <c r="E65" s="49">
        <v>7</v>
      </c>
      <c r="F65" s="17">
        <v>36671</v>
      </c>
      <c r="G65" s="17">
        <v>41000</v>
      </c>
      <c r="H65" s="37">
        <v>10836</v>
      </c>
      <c r="I65" s="37">
        <v>30164</v>
      </c>
      <c r="J65" s="37">
        <v>30164</v>
      </c>
      <c r="K65" s="54" t="s">
        <v>8</v>
      </c>
      <c r="L65" s="54" t="s">
        <v>8</v>
      </c>
      <c r="N65" s="2" t="s">
        <v>420</v>
      </c>
    </row>
    <row r="66" spans="1:13" ht="11.25" customHeight="1">
      <c r="A66" s="2" t="s">
        <v>7</v>
      </c>
      <c r="E66" s="8"/>
      <c r="F66" s="34"/>
      <c r="G66" s="34"/>
      <c r="H66" s="34"/>
      <c r="I66" s="34"/>
      <c r="J66" s="34"/>
      <c r="K66" s="34"/>
      <c r="L66" s="34"/>
      <c r="M66" s="133"/>
    </row>
    <row r="67" spans="1:12" ht="11.25" customHeight="1">
      <c r="A67" s="917" t="s">
        <v>515</v>
      </c>
      <c r="B67" s="917"/>
      <c r="C67" s="917"/>
      <c r="D67" s="917"/>
      <c r="E67" s="917"/>
      <c r="F67" s="917"/>
      <c r="G67" s="917"/>
      <c r="H67" s="917"/>
      <c r="I67" s="917"/>
      <c r="J67" s="917"/>
      <c r="K67" s="917"/>
      <c r="L67" s="917"/>
    </row>
    <row r="68" spans="1:12" ht="14.25" customHeight="1">
      <c r="A68" s="917"/>
      <c r="B68" s="917"/>
      <c r="C68" s="917"/>
      <c r="D68" s="917"/>
      <c r="E68" s="917"/>
      <c r="F68" s="917"/>
      <c r="G68" s="917"/>
      <c r="H68" s="917"/>
      <c r="I68" s="917"/>
      <c r="J68" s="917"/>
      <c r="K68" s="917"/>
      <c r="L68" s="917"/>
    </row>
    <row r="69" spans="2:14" ht="12" customHeight="1">
      <c r="B69" s="167"/>
      <c r="C69" s="167"/>
      <c r="D69" s="167"/>
      <c r="E69" s="167"/>
      <c r="G69" s="168"/>
      <c r="H69" s="167"/>
      <c r="I69" s="167"/>
      <c r="J69" s="167"/>
      <c r="K69" s="167"/>
      <c r="L69" s="167"/>
      <c r="N69" s="2" t="s">
        <v>263</v>
      </c>
    </row>
    <row r="70" spans="2:14" ht="11.25">
      <c r="B70" s="915"/>
      <c r="C70" s="915"/>
      <c r="N70" s="2" t="s">
        <v>262</v>
      </c>
    </row>
    <row r="71" spans="2:3" ht="11.25">
      <c r="B71" s="915"/>
      <c r="C71" s="915"/>
    </row>
    <row r="72" spans="2:12" ht="11.25">
      <c r="B72" s="919"/>
      <c r="C72" s="919"/>
      <c r="E72" s="169" t="s">
        <v>261</v>
      </c>
      <c r="F72" s="169"/>
      <c r="G72" s="169"/>
      <c r="H72" s="169"/>
      <c r="I72" s="169"/>
      <c r="J72" s="169"/>
      <c r="K72" s="169"/>
      <c r="L72" s="169"/>
    </row>
    <row r="73" spans="2:3" ht="11.25">
      <c r="B73" s="915"/>
      <c r="C73" s="915"/>
    </row>
    <row r="74" spans="2:3" ht="11.25">
      <c r="B74" s="915"/>
      <c r="C74" s="915"/>
    </row>
    <row r="75" spans="2:3" ht="11.25">
      <c r="B75" s="915"/>
      <c r="C75" s="915"/>
    </row>
  </sheetData>
  <sheetProtection/>
  <mergeCells count="53">
    <mergeCell ref="G4:G9"/>
    <mergeCell ref="A12:C12"/>
    <mergeCell ref="B1:L1"/>
    <mergeCell ref="B2:L2"/>
    <mergeCell ref="A4:D10"/>
    <mergeCell ref="E4:E9"/>
    <mergeCell ref="F10:L10"/>
    <mergeCell ref="F4:F9"/>
    <mergeCell ref="H4:L4"/>
    <mergeCell ref="H5:H9"/>
    <mergeCell ref="I5:L5"/>
    <mergeCell ref="B24:C24"/>
    <mergeCell ref="B18:C18"/>
    <mergeCell ref="B19:C19"/>
    <mergeCell ref="B20:C20"/>
    <mergeCell ref="I6:I9"/>
    <mergeCell ref="J6:L6"/>
    <mergeCell ref="J7:J9"/>
    <mergeCell ref="K7:K9"/>
    <mergeCell ref="L7:L9"/>
    <mergeCell ref="B29:C29"/>
    <mergeCell ref="B30:C30"/>
    <mergeCell ref="B38:C38"/>
    <mergeCell ref="B25:C25"/>
    <mergeCell ref="B26:C26"/>
    <mergeCell ref="B27:C27"/>
    <mergeCell ref="B28:C28"/>
    <mergeCell ref="A32:C32"/>
    <mergeCell ref="B50:C50"/>
    <mergeCell ref="B39:C39"/>
    <mergeCell ref="B40:C40"/>
    <mergeCell ref="B41:C41"/>
    <mergeCell ref="B46:C46"/>
    <mergeCell ref="B45:C45"/>
    <mergeCell ref="B47:C47"/>
    <mergeCell ref="B48:C48"/>
    <mergeCell ref="B49:C49"/>
    <mergeCell ref="A67:L68"/>
    <mergeCell ref="B65:C65"/>
    <mergeCell ref="B61:C61"/>
    <mergeCell ref="B62:C62"/>
    <mergeCell ref="B63:C63"/>
    <mergeCell ref="B64:C64"/>
    <mergeCell ref="A55:C55"/>
    <mergeCell ref="B51:C51"/>
    <mergeCell ref="B52:C52"/>
    <mergeCell ref="B53:C53"/>
    <mergeCell ref="B74:C74"/>
    <mergeCell ref="B75:C75"/>
    <mergeCell ref="B70:C70"/>
    <mergeCell ref="B71:C71"/>
    <mergeCell ref="B72:C72"/>
    <mergeCell ref="B73:C73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2016</oddHeader>
    <oddFooter xml:space="preserve">&amp;C 30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A71" sqref="A71"/>
    </sheetView>
  </sheetViews>
  <sheetFormatPr defaultColWidth="11.421875" defaultRowHeight="12.75"/>
  <cols>
    <col min="1" max="1" width="1.7109375" style="2" customWidth="1"/>
    <col min="2" max="2" width="5.00390625" style="2" customWidth="1"/>
    <col min="3" max="3" width="18.8515625" style="2" customWidth="1"/>
    <col min="4" max="4" width="0.85546875" style="2" customWidth="1"/>
    <col min="5" max="5" width="6.8515625" style="2" customWidth="1"/>
    <col min="6" max="7" width="9.7109375" style="2" customWidth="1"/>
    <col min="8" max="8" width="9.57421875" style="2" customWidth="1"/>
    <col min="9" max="10" width="9.28125" style="2" customWidth="1"/>
    <col min="11" max="11" width="9.421875" style="2" customWidth="1"/>
    <col min="12" max="12" width="9.140625" style="2" customWidth="1"/>
    <col min="13" max="16384" width="11.421875" style="2" customWidth="1"/>
  </cols>
  <sheetData>
    <row r="1" spans="2:12" s="62" customFormat="1" ht="12.75">
      <c r="B1" s="920" t="s">
        <v>517</v>
      </c>
      <c r="C1" s="920"/>
      <c r="D1" s="920"/>
      <c r="E1" s="920"/>
      <c r="F1" s="920"/>
      <c r="G1" s="920"/>
      <c r="H1" s="920"/>
      <c r="I1" s="920"/>
      <c r="J1" s="920"/>
      <c r="K1" s="920"/>
      <c r="L1" s="920"/>
    </row>
    <row r="2" spans="2:12" s="1" customFormat="1" ht="12.75">
      <c r="B2" s="920" t="s">
        <v>22</v>
      </c>
      <c r="C2" s="920"/>
      <c r="D2" s="920"/>
      <c r="E2" s="920"/>
      <c r="F2" s="920"/>
      <c r="G2" s="920"/>
      <c r="H2" s="920"/>
      <c r="I2" s="920"/>
      <c r="J2" s="920"/>
      <c r="K2" s="920"/>
      <c r="L2" s="920"/>
    </row>
    <row r="3" ht="11.25" customHeight="1"/>
    <row r="4" spans="1:12" ht="11.25" customHeight="1">
      <c r="A4" s="894" t="s">
        <v>512</v>
      </c>
      <c r="B4" s="894"/>
      <c r="C4" s="894"/>
      <c r="D4" s="895"/>
      <c r="E4" s="870" t="s">
        <v>507</v>
      </c>
      <c r="F4" s="870" t="s">
        <v>479</v>
      </c>
      <c r="G4" s="870" t="s">
        <v>513</v>
      </c>
      <c r="H4" s="868" t="s">
        <v>175</v>
      </c>
      <c r="I4" s="869"/>
      <c r="J4" s="869"/>
      <c r="K4" s="869"/>
      <c r="L4" s="869"/>
    </row>
    <row r="5" spans="1:12" ht="11.25" customHeight="1">
      <c r="A5" s="897"/>
      <c r="B5" s="897"/>
      <c r="C5" s="897"/>
      <c r="D5" s="898"/>
      <c r="E5" s="871"/>
      <c r="F5" s="871"/>
      <c r="G5" s="871"/>
      <c r="H5" s="870" t="s">
        <v>514</v>
      </c>
      <c r="I5" s="912" t="s">
        <v>182</v>
      </c>
      <c r="J5" s="913"/>
      <c r="K5" s="913"/>
      <c r="L5" s="913"/>
    </row>
    <row r="6" spans="1:13" ht="11.25" customHeight="1">
      <c r="A6" s="897"/>
      <c r="B6" s="897"/>
      <c r="C6" s="897"/>
      <c r="D6" s="898"/>
      <c r="E6" s="871"/>
      <c r="F6" s="871"/>
      <c r="G6" s="871"/>
      <c r="H6" s="871"/>
      <c r="I6" s="870" t="s">
        <v>21</v>
      </c>
      <c r="J6" s="880" t="s">
        <v>181</v>
      </c>
      <c r="K6" s="884"/>
      <c r="L6" s="884"/>
      <c r="M6" s="8"/>
    </row>
    <row r="7" spans="1:12" ht="12.75" customHeight="1">
      <c r="A7" s="897"/>
      <c r="B7" s="897"/>
      <c r="C7" s="897"/>
      <c r="D7" s="898"/>
      <c r="E7" s="871"/>
      <c r="F7" s="871"/>
      <c r="G7" s="871"/>
      <c r="H7" s="871"/>
      <c r="I7" s="871"/>
      <c r="J7" s="880" t="s">
        <v>16</v>
      </c>
      <c r="K7" s="870" t="s">
        <v>176</v>
      </c>
      <c r="L7" s="880" t="s">
        <v>177</v>
      </c>
    </row>
    <row r="8" spans="1:12" ht="11.25">
      <c r="A8" s="897"/>
      <c r="B8" s="897"/>
      <c r="C8" s="897"/>
      <c r="D8" s="898"/>
      <c r="E8" s="871"/>
      <c r="F8" s="871"/>
      <c r="G8" s="871"/>
      <c r="H8" s="871"/>
      <c r="I8" s="871"/>
      <c r="J8" s="892"/>
      <c r="K8" s="871"/>
      <c r="L8" s="892"/>
    </row>
    <row r="9" spans="1:12" ht="11.25">
      <c r="A9" s="897"/>
      <c r="B9" s="897"/>
      <c r="C9" s="897"/>
      <c r="D9" s="898"/>
      <c r="E9" s="872"/>
      <c r="F9" s="872"/>
      <c r="G9" s="872"/>
      <c r="H9" s="872"/>
      <c r="I9" s="872"/>
      <c r="J9" s="881"/>
      <c r="K9" s="872"/>
      <c r="L9" s="881"/>
    </row>
    <row r="10" spans="1:12" ht="11.25">
      <c r="A10" s="900"/>
      <c r="B10" s="900"/>
      <c r="C10" s="900"/>
      <c r="D10" s="901"/>
      <c r="E10" s="151" t="s">
        <v>2</v>
      </c>
      <c r="F10" s="868" t="s">
        <v>3</v>
      </c>
      <c r="G10" s="869"/>
      <c r="H10" s="869"/>
      <c r="I10" s="869"/>
      <c r="J10" s="869"/>
      <c r="K10" s="869"/>
      <c r="L10" s="869"/>
    </row>
    <row r="11" spans="2:5" ht="9" customHeight="1">
      <c r="B11" s="152"/>
      <c r="C11" s="8"/>
      <c r="D11" s="64"/>
      <c r="E11" s="8"/>
    </row>
    <row r="12" spans="1:12" ht="11.25" customHeight="1">
      <c r="A12" s="158" t="s">
        <v>50</v>
      </c>
      <c r="C12" s="6"/>
      <c r="E12" s="124"/>
      <c r="F12" s="7"/>
      <c r="G12" s="7"/>
      <c r="H12" s="29"/>
      <c r="I12" s="7"/>
      <c r="J12" s="7"/>
      <c r="K12" s="7"/>
      <c r="L12" s="7"/>
    </row>
    <row r="13" spans="2:12" ht="4.5" customHeight="1">
      <c r="B13" s="158"/>
      <c r="C13" s="6"/>
      <c r="E13" s="124"/>
      <c r="F13" s="7"/>
      <c r="G13" s="7"/>
      <c r="H13" s="29"/>
      <c r="I13" s="7"/>
      <c r="J13" s="7"/>
      <c r="K13" s="7"/>
      <c r="L13" s="7"/>
    </row>
    <row r="14" spans="2:14" ht="11.25" customHeight="1">
      <c r="B14" s="915" t="s">
        <v>71</v>
      </c>
      <c r="C14" s="915"/>
      <c r="E14" s="49">
        <v>83</v>
      </c>
      <c r="F14" s="37">
        <v>774600</v>
      </c>
      <c r="G14" s="37">
        <v>585286</v>
      </c>
      <c r="H14" s="37">
        <v>74035</v>
      </c>
      <c r="I14" s="37">
        <v>511251</v>
      </c>
      <c r="J14" s="37">
        <v>454273</v>
      </c>
      <c r="K14" s="37">
        <v>56979</v>
      </c>
      <c r="L14" s="54" t="s">
        <v>8</v>
      </c>
      <c r="M14" s="7"/>
      <c r="N14" s="7"/>
    </row>
    <row r="15" spans="2:13" ht="11.25" customHeight="1">
      <c r="B15" s="915" t="s">
        <v>280</v>
      </c>
      <c r="C15" s="915"/>
      <c r="E15" s="49">
        <v>2</v>
      </c>
      <c r="F15" s="37">
        <v>3515</v>
      </c>
      <c r="G15" s="115" t="s">
        <v>494</v>
      </c>
      <c r="H15" s="54" t="s">
        <v>8</v>
      </c>
      <c r="I15" s="115" t="s">
        <v>494</v>
      </c>
      <c r="J15" s="115" t="s">
        <v>494</v>
      </c>
      <c r="K15" s="54" t="s">
        <v>8</v>
      </c>
      <c r="L15" s="54" t="s">
        <v>8</v>
      </c>
      <c r="M15" s="7"/>
    </row>
    <row r="16" spans="2:13" ht="11.25" customHeight="1">
      <c r="B16" s="915" t="s">
        <v>72</v>
      </c>
      <c r="C16" s="915"/>
      <c r="E16" s="49">
        <v>10</v>
      </c>
      <c r="F16" s="37">
        <v>71469</v>
      </c>
      <c r="G16" s="37">
        <v>101905</v>
      </c>
      <c r="H16" s="37">
        <v>3258</v>
      </c>
      <c r="I16" s="37">
        <v>98647</v>
      </c>
      <c r="J16" s="37">
        <v>98165</v>
      </c>
      <c r="K16" s="156">
        <v>482</v>
      </c>
      <c r="L16" s="54" t="s">
        <v>8</v>
      </c>
      <c r="M16" s="7"/>
    </row>
    <row r="17" spans="2:13" ht="11.25" customHeight="1">
      <c r="B17" s="915" t="s">
        <v>73</v>
      </c>
      <c r="C17" s="915"/>
      <c r="E17" s="49">
        <v>30</v>
      </c>
      <c r="F17" s="37">
        <v>778547</v>
      </c>
      <c r="G17" s="37">
        <v>1064310</v>
      </c>
      <c r="H17" s="37">
        <v>193618</v>
      </c>
      <c r="I17" s="37">
        <v>870693</v>
      </c>
      <c r="J17" s="37">
        <v>870693</v>
      </c>
      <c r="K17" s="54" t="s">
        <v>8</v>
      </c>
      <c r="L17" s="54" t="s">
        <v>8</v>
      </c>
      <c r="M17" s="7"/>
    </row>
    <row r="18" spans="2:13" ht="11.25" customHeight="1">
      <c r="B18" s="919" t="s">
        <v>281</v>
      </c>
      <c r="C18" s="919"/>
      <c r="E18" s="49"/>
      <c r="F18" s="37"/>
      <c r="G18" s="37"/>
      <c r="H18" s="12"/>
      <c r="I18" s="16"/>
      <c r="J18" s="16"/>
      <c r="K18" s="156"/>
      <c r="L18" s="156"/>
      <c r="M18" s="7"/>
    </row>
    <row r="19" spans="2:13" ht="11.25" customHeight="1">
      <c r="B19" s="915" t="s">
        <v>136</v>
      </c>
      <c r="C19" s="915"/>
      <c r="E19" s="49">
        <v>51</v>
      </c>
      <c r="F19" s="37">
        <v>290633</v>
      </c>
      <c r="G19" s="37">
        <v>349997</v>
      </c>
      <c r="H19" s="37">
        <v>65410</v>
      </c>
      <c r="I19" s="37">
        <v>284587</v>
      </c>
      <c r="J19" s="37">
        <v>264328</v>
      </c>
      <c r="K19" s="37">
        <v>20259</v>
      </c>
      <c r="L19" s="17">
        <v>0</v>
      </c>
      <c r="M19" s="7"/>
    </row>
    <row r="20" spans="2:13" ht="11.25" customHeight="1">
      <c r="B20" s="915" t="s">
        <v>74</v>
      </c>
      <c r="C20" s="915"/>
      <c r="E20" s="49">
        <v>25</v>
      </c>
      <c r="F20" s="37">
        <v>745971</v>
      </c>
      <c r="G20" s="37">
        <v>746355</v>
      </c>
      <c r="H20" s="37">
        <v>35401</v>
      </c>
      <c r="I20" s="37">
        <v>710955</v>
      </c>
      <c r="J20" s="37">
        <v>701520</v>
      </c>
      <c r="K20" s="37">
        <v>8050</v>
      </c>
      <c r="L20" s="37">
        <v>1384</v>
      </c>
      <c r="M20" s="7"/>
    </row>
    <row r="21" spans="2:18" ht="11.25" customHeight="1">
      <c r="B21" s="915" t="s">
        <v>282</v>
      </c>
      <c r="C21" s="915"/>
      <c r="E21" s="49">
        <v>32</v>
      </c>
      <c r="F21" s="37">
        <v>912306</v>
      </c>
      <c r="G21" s="37">
        <v>988376</v>
      </c>
      <c r="H21" s="37">
        <v>83821</v>
      </c>
      <c r="I21" s="37">
        <v>904556</v>
      </c>
      <c r="J21" s="37">
        <v>882407</v>
      </c>
      <c r="K21" s="37">
        <v>16933</v>
      </c>
      <c r="L21" s="37">
        <v>5216</v>
      </c>
      <c r="M21" s="7"/>
      <c r="N21" s="7"/>
      <c r="O21" s="7"/>
      <c r="P21" s="7"/>
      <c r="Q21" s="7"/>
      <c r="R21" s="7"/>
    </row>
    <row r="22" spans="2:12" ht="9.75" customHeight="1">
      <c r="B22" s="157"/>
      <c r="C22" s="157"/>
      <c r="E22" s="49"/>
      <c r="F22" s="37"/>
      <c r="G22" s="37"/>
      <c r="H22" s="12"/>
      <c r="I22" s="16"/>
      <c r="J22" s="156"/>
      <c r="K22" s="156"/>
      <c r="L22" s="164"/>
    </row>
    <row r="23" spans="1:17" ht="11.25" customHeight="1">
      <c r="A23" s="916" t="s">
        <v>14</v>
      </c>
      <c r="B23" s="916"/>
      <c r="C23" s="916"/>
      <c r="D23" s="14"/>
      <c r="E23" s="130">
        <v>237</v>
      </c>
      <c r="F23" s="72">
        <v>3382950</v>
      </c>
      <c r="G23" s="72">
        <v>3692995</v>
      </c>
      <c r="H23" s="73">
        <v>219009</v>
      </c>
      <c r="I23" s="73">
        <v>3473986</v>
      </c>
      <c r="J23" s="73">
        <v>2576400</v>
      </c>
      <c r="K23" s="73">
        <v>850899</v>
      </c>
      <c r="L23" s="73">
        <v>46687</v>
      </c>
      <c r="N23" s="7"/>
      <c r="O23" s="7"/>
      <c r="P23" s="7"/>
      <c r="Q23" s="7"/>
    </row>
    <row r="24" spans="1:17" ht="6" customHeight="1">
      <c r="A24" s="155"/>
      <c r="B24" s="155"/>
      <c r="C24" s="155"/>
      <c r="D24" s="14"/>
      <c r="E24" s="130"/>
      <c r="F24" s="37"/>
      <c r="G24" s="37"/>
      <c r="H24" s="73"/>
      <c r="I24" s="73"/>
      <c r="J24" s="73"/>
      <c r="K24" s="73"/>
      <c r="L24" s="73"/>
      <c r="N24" s="7"/>
      <c r="O24" s="7"/>
      <c r="P24" s="7"/>
      <c r="Q24" s="7"/>
    </row>
    <row r="25" spans="1:17" ht="9.75" customHeight="1">
      <c r="A25" s="155"/>
      <c r="B25" s="155"/>
      <c r="C25" s="154" t="s">
        <v>206</v>
      </c>
      <c r="D25" s="14"/>
      <c r="E25" s="49">
        <v>75</v>
      </c>
      <c r="F25" s="37">
        <v>2073781</v>
      </c>
      <c r="G25" s="37">
        <v>1691620</v>
      </c>
      <c r="H25" s="16">
        <v>81213</v>
      </c>
      <c r="I25" s="16">
        <v>1610407</v>
      </c>
      <c r="J25" s="16">
        <v>1555540</v>
      </c>
      <c r="K25" s="16">
        <v>54867</v>
      </c>
      <c r="L25" s="54" t="s">
        <v>8</v>
      </c>
      <c r="N25" s="7"/>
      <c r="O25" s="7"/>
      <c r="P25" s="7"/>
      <c r="Q25" s="7"/>
    </row>
    <row r="26" spans="2:12" ht="6" customHeight="1">
      <c r="B26" s="162"/>
      <c r="C26" s="6"/>
      <c r="D26" s="12"/>
      <c r="E26" s="49"/>
      <c r="F26" s="37"/>
      <c r="G26" s="37"/>
      <c r="H26" s="12"/>
      <c r="I26" s="16"/>
      <c r="J26" s="16"/>
      <c r="K26" s="156"/>
      <c r="L26" s="156"/>
    </row>
    <row r="27" spans="1:12" ht="11.25" customHeight="1">
      <c r="A27" s="162" t="s">
        <v>51</v>
      </c>
      <c r="C27" s="6"/>
      <c r="D27" s="12"/>
      <c r="E27" s="49"/>
      <c r="F27" s="37"/>
      <c r="G27" s="37"/>
      <c r="H27" s="12"/>
      <c r="I27" s="37"/>
      <c r="J27" s="37"/>
      <c r="K27" s="37"/>
      <c r="L27" s="37"/>
    </row>
    <row r="28" spans="2:12" ht="4.5" customHeight="1">
      <c r="B28" s="162"/>
      <c r="C28" s="6"/>
      <c r="D28" s="12"/>
      <c r="E28" s="49"/>
      <c r="F28" s="37"/>
      <c r="G28" s="37"/>
      <c r="H28" s="12"/>
      <c r="I28" s="16"/>
      <c r="J28" s="156"/>
      <c r="K28" s="156"/>
      <c r="L28" s="156"/>
    </row>
    <row r="29" spans="2:13" ht="11.25" customHeight="1">
      <c r="B29" s="915" t="s">
        <v>75</v>
      </c>
      <c r="C29" s="915"/>
      <c r="E29" s="49">
        <v>21</v>
      </c>
      <c r="F29" s="37">
        <v>322900</v>
      </c>
      <c r="G29" s="37">
        <v>379612</v>
      </c>
      <c r="H29" s="37">
        <v>46805</v>
      </c>
      <c r="I29" s="37">
        <v>332807</v>
      </c>
      <c r="J29" s="37">
        <v>177713</v>
      </c>
      <c r="K29" s="37">
        <v>144913</v>
      </c>
      <c r="L29" s="37">
        <v>10182</v>
      </c>
      <c r="M29" s="7"/>
    </row>
    <row r="30" spans="2:13" ht="11.25" customHeight="1">
      <c r="B30" s="915" t="s">
        <v>76</v>
      </c>
      <c r="C30" s="915"/>
      <c r="E30" s="49">
        <v>11</v>
      </c>
      <c r="F30" s="37">
        <v>277559</v>
      </c>
      <c r="G30" s="37">
        <v>347730</v>
      </c>
      <c r="H30" s="37">
        <v>45965</v>
      </c>
      <c r="I30" s="37">
        <v>301765</v>
      </c>
      <c r="J30" s="37">
        <v>278334</v>
      </c>
      <c r="K30" s="37">
        <v>23431</v>
      </c>
      <c r="L30" s="54" t="s">
        <v>8</v>
      </c>
      <c r="M30" s="7"/>
    </row>
    <row r="31" spans="2:13" ht="11.25" customHeight="1">
      <c r="B31" s="915" t="s">
        <v>77</v>
      </c>
      <c r="C31" s="915"/>
      <c r="E31" s="49">
        <v>11</v>
      </c>
      <c r="F31" s="37">
        <v>513692</v>
      </c>
      <c r="G31" s="37">
        <v>527685</v>
      </c>
      <c r="H31" s="37">
        <v>2170</v>
      </c>
      <c r="I31" s="37">
        <v>525515</v>
      </c>
      <c r="J31" s="37">
        <v>460817</v>
      </c>
      <c r="K31" s="37">
        <v>64698</v>
      </c>
      <c r="L31" s="54" t="s">
        <v>8</v>
      </c>
      <c r="M31" s="7"/>
    </row>
    <row r="32" spans="2:13" ht="7.5" customHeight="1">
      <c r="B32" s="158"/>
      <c r="C32" s="6"/>
      <c r="E32" s="49"/>
      <c r="F32" s="37"/>
      <c r="G32" s="37"/>
      <c r="H32" s="12"/>
      <c r="I32" s="159"/>
      <c r="J32" s="160"/>
      <c r="K32" s="160"/>
      <c r="L32" s="160"/>
      <c r="M32" s="7"/>
    </row>
    <row r="33" spans="1:13" ht="11.25" customHeight="1">
      <c r="A33" s="158" t="s">
        <v>50</v>
      </c>
      <c r="C33" s="6"/>
      <c r="E33" s="49"/>
      <c r="F33" s="37"/>
      <c r="G33" s="37"/>
      <c r="H33" s="12"/>
      <c r="I33" s="16"/>
      <c r="J33" s="16"/>
      <c r="K33" s="156"/>
      <c r="L33" s="156"/>
      <c r="M33" s="7"/>
    </row>
    <row r="34" spans="2:13" ht="4.5" customHeight="1">
      <c r="B34" s="158"/>
      <c r="C34" s="6"/>
      <c r="E34" s="49"/>
      <c r="F34" s="37"/>
      <c r="G34" s="37"/>
      <c r="H34" s="12"/>
      <c r="I34" s="16"/>
      <c r="J34" s="156"/>
      <c r="K34" s="156"/>
      <c r="L34" s="156"/>
      <c r="M34" s="7"/>
    </row>
    <row r="35" spans="2:13" ht="11.25" customHeight="1">
      <c r="B35" s="915" t="s">
        <v>75</v>
      </c>
      <c r="C35" s="915"/>
      <c r="E35" s="49">
        <v>30</v>
      </c>
      <c r="F35" s="37">
        <v>213696</v>
      </c>
      <c r="G35" s="37">
        <v>221997</v>
      </c>
      <c r="H35" s="37">
        <v>17065</v>
      </c>
      <c r="I35" s="37">
        <v>204932</v>
      </c>
      <c r="J35" s="37">
        <v>178657</v>
      </c>
      <c r="K35" s="37">
        <v>23713</v>
      </c>
      <c r="L35" s="37">
        <v>2561</v>
      </c>
      <c r="M35" s="7"/>
    </row>
    <row r="36" spans="2:13" ht="11.25" customHeight="1">
      <c r="B36" s="915" t="s">
        <v>78</v>
      </c>
      <c r="C36" s="915"/>
      <c r="E36" s="49">
        <v>17</v>
      </c>
      <c r="F36" s="37">
        <v>286313</v>
      </c>
      <c r="G36" s="37">
        <v>410546</v>
      </c>
      <c r="H36" s="16">
        <v>185</v>
      </c>
      <c r="I36" s="37">
        <v>410362</v>
      </c>
      <c r="J36" s="37">
        <v>325936</v>
      </c>
      <c r="K36" s="37">
        <v>73919</v>
      </c>
      <c r="L36" s="37">
        <v>10506</v>
      </c>
      <c r="M36" s="7"/>
    </row>
    <row r="37" spans="2:13" ht="11.25" customHeight="1">
      <c r="B37" s="915" t="s">
        <v>283</v>
      </c>
      <c r="C37" s="915"/>
      <c r="E37" s="49">
        <v>17</v>
      </c>
      <c r="F37" s="37">
        <v>282702</v>
      </c>
      <c r="G37" s="37">
        <v>210082</v>
      </c>
      <c r="H37" s="37">
        <v>11453</v>
      </c>
      <c r="I37" s="37">
        <v>198629</v>
      </c>
      <c r="J37" s="37">
        <v>198629</v>
      </c>
      <c r="K37" s="54" t="s">
        <v>8</v>
      </c>
      <c r="L37" s="54" t="s">
        <v>8</v>
      </c>
      <c r="M37" s="7"/>
    </row>
    <row r="38" spans="2:13" ht="11.25" customHeight="1">
      <c r="B38" s="915" t="s">
        <v>79</v>
      </c>
      <c r="C38" s="915"/>
      <c r="E38" s="49">
        <v>23</v>
      </c>
      <c r="F38" s="37">
        <v>358964</v>
      </c>
      <c r="G38" s="37">
        <v>472347</v>
      </c>
      <c r="H38" s="37">
        <v>16331</v>
      </c>
      <c r="I38" s="37">
        <v>456016</v>
      </c>
      <c r="J38" s="37">
        <v>233751</v>
      </c>
      <c r="K38" s="17">
        <v>202464</v>
      </c>
      <c r="L38" s="90">
        <v>19801</v>
      </c>
      <c r="M38" s="7"/>
    </row>
    <row r="39" spans="2:13" ht="11.25" customHeight="1">
      <c r="B39" s="915" t="s">
        <v>80</v>
      </c>
      <c r="C39" s="915"/>
      <c r="E39" s="49">
        <v>12</v>
      </c>
      <c r="F39" s="37">
        <v>107983</v>
      </c>
      <c r="G39" s="37">
        <v>133144</v>
      </c>
      <c r="H39" s="16">
        <v>1658</v>
      </c>
      <c r="I39" s="37">
        <v>131486</v>
      </c>
      <c r="J39" s="37">
        <v>131248</v>
      </c>
      <c r="K39" s="156">
        <v>150</v>
      </c>
      <c r="L39" s="156">
        <v>89</v>
      </c>
      <c r="M39" s="7"/>
    </row>
    <row r="40" spans="2:13" ht="11.25" customHeight="1">
      <c r="B40" s="915" t="s">
        <v>81</v>
      </c>
      <c r="C40" s="915"/>
      <c r="E40" s="49">
        <v>18</v>
      </c>
      <c r="F40" s="37">
        <v>80985</v>
      </c>
      <c r="G40" s="37">
        <v>110970</v>
      </c>
      <c r="H40" s="37">
        <v>35137</v>
      </c>
      <c r="I40" s="37">
        <v>75833</v>
      </c>
      <c r="J40" s="37">
        <v>50524</v>
      </c>
      <c r="K40" s="37">
        <v>25275</v>
      </c>
      <c r="L40" s="156">
        <v>34</v>
      </c>
      <c r="M40" s="7"/>
    </row>
    <row r="41" spans="2:13" ht="11.25" customHeight="1">
      <c r="B41" s="915" t="s">
        <v>284</v>
      </c>
      <c r="C41" s="915"/>
      <c r="E41" s="49">
        <v>35</v>
      </c>
      <c r="F41" s="37">
        <v>617027</v>
      </c>
      <c r="G41" s="37">
        <v>608787</v>
      </c>
      <c r="H41" s="37">
        <v>12352</v>
      </c>
      <c r="I41" s="37">
        <v>596435</v>
      </c>
      <c r="J41" s="37">
        <v>338382</v>
      </c>
      <c r="K41" s="37">
        <v>256335</v>
      </c>
      <c r="L41" s="37">
        <v>1718</v>
      </c>
      <c r="M41" s="7"/>
    </row>
    <row r="42" spans="2:13" ht="11.25" customHeight="1">
      <c r="B42" s="915" t="s">
        <v>76</v>
      </c>
      <c r="C42" s="915"/>
      <c r="E42" s="49">
        <v>21</v>
      </c>
      <c r="F42" s="37">
        <v>205449</v>
      </c>
      <c r="G42" s="37">
        <v>180670</v>
      </c>
      <c r="H42" s="37">
        <v>6826</v>
      </c>
      <c r="I42" s="37">
        <v>173844</v>
      </c>
      <c r="J42" s="37">
        <v>137101</v>
      </c>
      <c r="K42" s="37">
        <v>35087</v>
      </c>
      <c r="L42" s="90">
        <v>1657</v>
      </c>
      <c r="M42" s="7"/>
    </row>
    <row r="43" spans="2:13" ht="11.25" customHeight="1">
      <c r="B43" s="915" t="s">
        <v>77</v>
      </c>
      <c r="C43" s="915"/>
      <c r="E43" s="49">
        <v>21</v>
      </c>
      <c r="F43" s="37">
        <v>115681</v>
      </c>
      <c r="G43" s="37">
        <v>89426</v>
      </c>
      <c r="H43" s="37">
        <v>23063</v>
      </c>
      <c r="I43" s="37">
        <v>66363</v>
      </c>
      <c r="J43" s="37">
        <v>65309</v>
      </c>
      <c r="K43" s="156">
        <v>914</v>
      </c>
      <c r="L43" s="156">
        <v>140</v>
      </c>
      <c r="M43" s="7"/>
    </row>
    <row r="44" spans="2:12" ht="9.75" customHeight="1">
      <c r="B44" s="152"/>
      <c r="C44" s="6"/>
      <c r="E44" s="49"/>
      <c r="F44" s="37"/>
      <c r="G44" s="37"/>
      <c r="H44" s="12"/>
      <c r="I44" s="16"/>
      <c r="J44" s="73"/>
      <c r="K44" s="73"/>
      <c r="L44" s="73"/>
    </row>
    <row r="45" spans="1:17" ht="11.25" customHeight="1">
      <c r="A45" s="916" t="s">
        <v>15</v>
      </c>
      <c r="B45" s="916"/>
      <c r="C45" s="916"/>
      <c r="D45" s="14"/>
      <c r="E45" s="130">
        <v>317</v>
      </c>
      <c r="F45" s="72">
        <v>3986193</v>
      </c>
      <c r="G45" s="72">
        <v>4115156</v>
      </c>
      <c r="H45" s="73">
        <v>1136426</v>
      </c>
      <c r="I45" s="73">
        <v>2978730</v>
      </c>
      <c r="J45" s="73">
        <v>2602639</v>
      </c>
      <c r="K45" s="73">
        <v>282918</v>
      </c>
      <c r="L45" s="73">
        <v>93173</v>
      </c>
      <c r="N45" s="7"/>
      <c r="O45" s="7"/>
      <c r="P45" s="7"/>
      <c r="Q45" s="7"/>
    </row>
    <row r="46" spans="1:17" ht="6" customHeight="1">
      <c r="A46" s="155"/>
      <c r="B46" s="155"/>
      <c r="C46" s="155"/>
      <c r="D46" s="14"/>
      <c r="E46" s="130"/>
      <c r="F46" s="37"/>
      <c r="G46" s="37"/>
      <c r="H46" s="73"/>
      <c r="I46" s="73"/>
      <c r="J46" s="73"/>
      <c r="K46" s="73"/>
      <c r="L46" s="73"/>
      <c r="N46" s="7"/>
      <c r="O46" s="7"/>
      <c r="P46" s="7"/>
      <c r="Q46" s="7"/>
    </row>
    <row r="47" spans="1:17" ht="9.75" customHeight="1">
      <c r="A47" s="155"/>
      <c r="B47" s="155"/>
      <c r="C47" s="154" t="s">
        <v>206</v>
      </c>
      <c r="D47" s="14"/>
      <c r="E47" s="49">
        <v>291</v>
      </c>
      <c r="F47" s="37">
        <v>4773737</v>
      </c>
      <c r="G47" s="37">
        <v>4891017</v>
      </c>
      <c r="H47" s="16">
        <v>91692</v>
      </c>
      <c r="I47" s="16">
        <v>4799325</v>
      </c>
      <c r="J47" s="16">
        <v>3941314</v>
      </c>
      <c r="K47" s="16">
        <v>809235</v>
      </c>
      <c r="L47" s="16">
        <v>48776</v>
      </c>
      <c r="N47" s="7"/>
      <c r="O47" s="7"/>
      <c r="P47" s="7"/>
      <c r="Q47" s="7"/>
    </row>
    <row r="48" spans="2:12" ht="6" customHeight="1">
      <c r="B48" s="162"/>
      <c r="C48" s="6"/>
      <c r="D48" s="12"/>
      <c r="E48" s="97"/>
      <c r="F48" s="37"/>
      <c r="G48" s="37"/>
      <c r="H48" s="12"/>
      <c r="I48" s="12"/>
      <c r="J48" s="12"/>
      <c r="K48" s="12"/>
      <c r="L48" s="12"/>
    </row>
    <row r="49" spans="1:12" ht="11.25" customHeight="1">
      <c r="A49" s="162" t="s">
        <v>51</v>
      </c>
      <c r="C49" s="6"/>
      <c r="D49" s="12"/>
      <c r="E49" s="97"/>
      <c r="F49" s="37"/>
      <c r="G49" s="37"/>
      <c r="H49" s="12"/>
      <c r="I49" s="12"/>
      <c r="J49" s="12"/>
      <c r="K49" s="12"/>
      <c r="L49" s="12"/>
    </row>
    <row r="50" spans="2:12" ht="4.5" customHeight="1">
      <c r="B50" s="162"/>
      <c r="C50" s="6"/>
      <c r="D50" s="12"/>
      <c r="E50" s="97"/>
      <c r="F50" s="37"/>
      <c r="G50" s="37"/>
      <c r="H50" s="12"/>
      <c r="I50" s="12"/>
      <c r="J50" s="12"/>
      <c r="K50" s="12"/>
      <c r="L50" s="12"/>
    </row>
    <row r="51" spans="2:12" ht="11.25" customHeight="1">
      <c r="B51" s="915" t="s">
        <v>82</v>
      </c>
      <c r="C51" s="915"/>
      <c r="E51" s="49">
        <v>22</v>
      </c>
      <c r="F51" s="37">
        <v>542942</v>
      </c>
      <c r="G51" s="37">
        <v>640556</v>
      </c>
      <c r="H51" s="37">
        <v>90982</v>
      </c>
      <c r="I51" s="37">
        <v>549574</v>
      </c>
      <c r="J51" s="37">
        <v>520292</v>
      </c>
      <c r="K51" s="37">
        <v>29282</v>
      </c>
      <c r="L51" s="54" t="s">
        <v>8</v>
      </c>
    </row>
    <row r="52" spans="2:12" ht="11.25" customHeight="1">
      <c r="B52" s="915" t="s">
        <v>83</v>
      </c>
      <c r="C52" s="915"/>
      <c r="E52" s="49">
        <v>9</v>
      </c>
      <c r="F52" s="37">
        <v>112017</v>
      </c>
      <c r="G52" s="37">
        <v>23098</v>
      </c>
      <c r="H52" s="37">
        <v>22862</v>
      </c>
      <c r="I52" s="37">
        <v>236</v>
      </c>
      <c r="J52" s="37">
        <v>236</v>
      </c>
      <c r="K52" s="54" t="s">
        <v>8</v>
      </c>
      <c r="L52" s="54" t="s">
        <v>8</v>
      </c>
    </row>
    <row r="53" spans="2:12" ht="11.25" customHeight="1">
      <c r="B53" s="915" t="s">
        <v>84</v>
      </c>
      <c r="C53" s="915"/>
      <c r="E53" s="49">
        <v>6</v>
      </c>
      <c r="F53" s="37">
        <v>215015</v>
      </c>
      <c r="G53" s="37">
        <v>229220</v>
      </c>
      <c r="H53" s="37">
        <v>33647</v>
      </c>
      <c r="I53" s="37">
        <v>195573</v>
      </c>
      <c r="J53" s="37">
        <v>172483</v>
      </c>
      <c r="K53" s="37">
        <v>16581</v>
      </c>
      <c r="L53" s="37">
        <v>6508</v>
      </c>
    </row>
    <row r="54" spans="2:12" ht="11.25" customHeight="1">
      <c r="B54" s="915" t="s">
        <v>85</v>
      </c>
      <c r="C54" s="915"/>
      <c r="E54" s="49">
        <v>9</v>
      </c>
      <c r="F54" s="37">
        <v>43876</v>
      </c>
      <c r="G54" s="37">
        <v>36584</v>
      </c>
      <c r="H54" s="37">
        <v>6701</v>
      </c>
      <c r="I54" s="37">
        <v>29883</v>
      </c>
      <c r="J54" s="37">
        <v>23587</v>
      </c>
      <c r="K54" s="37">
        <v>6073</v>
      </c>
      <c r="L54" s="156">
        <v>223</v>
      </c>
    </row>
    <row r="55" spans="2:12" ht="7.5" customHeight="1">
      <c r="B55" s="158"/>
      <c r="C55" s="6"/>
      <c r="E55" s="49"/>
      <c r="F55" s="37"/>
      <c r="G55" s="37"/>
      <c r="H55" s="12"/>
      <c r="I55" s="16"/>
      <c r="J55" s="16"/>
      <c r="K55" s="16"/>
      <c r="L55" s="16"/>
    </row>
    <row r="56" spans="1:12" ht="11.25" customHeight="1">
      <c r="A56" s="158" t="s">
        <v>50</v>
      </c>
      <c r="C56" s="6"/>
      <c r="E56" s="49"/>
      <c r="F56" s="37"/>
      <c r="G56" s="37"/>
      <c r="H56" s="12"/>
      <c r="I56" s="16"/>
      <c r="J56" s="16"/>
      <c r="K56" s="16"/>
      <c r="L56" s="16"/>
    </row>
    <row r="57" spans="2:12" ht="4.5" customHeight="1">
      <c r="B57" s="158"/>
      <c r="C57" s="6"/>
      <c r="E57" s="49"/>
      <c r="F57" s="37"/>
      <c r="G57" s="37"/>
      <c r="H57" s="12"/>
      <c r="I57" s="37"/>
      <c r="J57" s="37"/>
      <c r="K57" s="16"/>
      <c r="L57" s="16"/>
    </row>
    <row r="58" spans="2:14" ht="11.25" customHeight="1">
      <c r="B58" s="915" t="s">
        <v>285</v>
      </c>
      <c r="C58" s="915"/>
      <c r="E58" s="49">
        <v>17</v>
      </c>
      <c r="F58" s="37">
        <v>367554</v>
      </c>
      <c r="G58" s="37">
        <v>344343</v>
      </c>
      <c r="H58" s="37">
        <v>152564</v>
      </c>
      <c r="I58" s="37">
        <v>191778</v>
      </c>
      <c r="J58" s="37">
        <v>190481</v>
      </c>
      <c r="K58" s="16">
        <v>1298</v>
      </c>
      <c r="L58" s="54" t="s">
        <v>8</v>
      </c>
      <c r="N58" s="7"/>
    </row>
    <row r="59" spans="2:12" ht="11.25" customHeight="1">
      <c r="B59" s="915" t="s">
        <v>82</v>
      </c>
      <c r="C59" s="915"/>
      <c r="E59" s="49">
        <v>36</v>
      </c>
      <c r="F59" s="37">
        <v>473537</v>
      </c>
      <c r="G59" s="37">
        <v>419466</v>
      </c>
      <c r="H59" s="37">
        <v>239868</v>
      </c>
      <c r="I59" s="37">
        <v>179598</v>
      </c>
      <c r="J59" s="37">
        <v>130903</v>
      </c>
      <c r="K59" s="16">
        <v>47835</v>
      </c>
      <c r="L59" s="16">
        <v>860</v>
      </c>
    </row>
    <row r="60" spans="2:12" ht="11.25" customHeight="1">
      <c r="B60" s="915" t="s">
        <v>86</v>
      </c>
      <c r="C60" s="915"/>
      <c r="E60" s="49">
        <v>11</v>
      </c>
      <c r="F60" s="37">
        <v>181012</v>
      </c>
      <c r="G60" s="37">
        <v>168495</v>
      </c>
      <c r="H60" s="37">
        <v>63310</v>
      </c>
      <c r="I60" s="37">
        <v>105185</v>
      </c>
      <c r="J60" s="37">
        <v>89300</v>
      </c>
      <c r="K60" s="37">
        <v>13917</v>
      </c>
      <c r="L60" s="16">
        <v>1968</v>
      </c>
    </row>
    <row r="61" spans="2:12" ht="11.25">
      <c r="B61" s="915" t="s">
        <v>87</v>
      </c>
      <c r="C61" s="915"/>
      <c r="E61" s="49">
        <v>38</v>
      </c>
      <c r="F61" s="37">
        <v>318101</v>
      </c>
      <c r="G61" s="37">
        <v>287882</v>
      </c>
      <c r="H61" s="37">
        <v>77559</v>
      </c>
      <c r="I61" s="37">
        <v>210323</v>
      </c>
      <c r="J61" s="37">
        <v>174345</v>
      </c>
      <c r="K61" s="37">
        <v>32071</v>
      </c>
      <c r="L61" s="16">
        <v>3907</v>
      </c>
    </row>
    <row r="62" spans="2:12" ht="11.25">
      <c r="B62" s="915" t="s">
        <v>286</v>
      </c>
      <c r="C62" s="915"/>
      <c r="E62" s="49">
        <v>30</v>
      </c>
      <c r="F62" s="37">
        <v>374679</v>
      </c>
      <c r="G62" s="37">
        <v>495551</v>
      </c>
      <c r="H62" s="37">
        <v>244663</v>
      </c>
      <c r="I62" s="37">
        <v>250889</v>
      </c>
      <c r="J62" s="37">
        <v>176469</v>
      </c>
      <c r="K62" s="37">
        <v>56113</v>
      </c>
      <c r="L62" s="16">
        <v>18307</v>
      </c>
    </row>
    <row r="63" spans="2:12" ht="11.25">
      <c r="B63" s="915" t="s">
        <v>88</v>
      </c>
      <c r="C63" s="915"/>
      <c r="E63" s="49">
        <v>6</v>
      </c>
      <c r="F63" s="37">
        <v>100974</v>
      </c>
      <c r="G63" s="37">
        <v>85922</v>
      </c>
      <c r="H63" s="37">
        <v>8166</v>
      </c>
      <c r="I63" s="37">
        <v>77756</v>
      </c>
      <c r="J63" s="37">
        <v>43006</v>
      </c>
      <c r="K63" s="37">
        <v>26437</v>
      </c>
      <c r="L63" s="16">
        <v>8313</v>
      </c>
    </row>
    <row r="64" spans="2:12" ht="11.25">
      <c r="B64" s="915" t="s">
        <v>89</v>
      </c>
      <c r="C64" s="915"/>
      <c r="E64" s="49">
        <v>40</v>
      </c>
      <c r="F64" s="37">
        <v>343667</v>
      </c>
      <c r="G64" s="37">
        <v>390127</v>
      </c>
      <c r="H64" s="37">
        <v>8090</v>
      </c>
      <c r="I64" s="37">
        <v>382038</v>
      </c>
      <c r="J64" s="37">
        <v>370802</v>
      </c>
      <c r="K64" s="37">
        <v>10436</v>
      </c>
      <c r="L64" s="16">
        <v>800</v>
      </c>
    </row>
    <row r="65" spans="2:12" ht="11.25">
      <c r="B65" s="915" t="s">
        <v>90</v>
      </c>
      <c r="C65" s="915"/>
      <c r="E65" s="49">
        <v>36</v>
      </c>
      <c r="F65" s="37">
        <v>332361</v>
      </c>
      <c r="G65" s="37">
        <v>316211</v>
      </c>
      <c r="H65" s="37">
        <v>140079</v>
      </c>
      <c r="I65" s="37">
        <v>176132</v>
      </c>
      <c r="J65" s="37">
        <v>109888</v>
      </c>
      <c r="K65" s="37">
        <v>16199</v>
      </c>
      <c r="L65" s="16">
        <v>50045</v>
      </c>
    </row>
    <row r="66" spans="2:12" ht="11.25">
      <c r="B66" s="915" t="s">
        <v>287</v>
      </c>
      <c r="C66" s="915"/>
      <c r="E66" s="49">
        <v>40</v>
      </c>
      <c r="F66" s="37">
        <v>400965</v>
      </c>
      <c r="G66" s="37">
        <v>374252</v>
      </c>
      <c r="H66" s="16">
        <v>47204</v>
      </c>
      <c r="I66" s="37">
        <v>327048</v>
      </c>
      <c r="J66" s="37">
        <v>306517</v>
      </c>
      <c r="K66" s="37">
        <v>18777</v>
      </c>
      <c r="L66" s="16">
        <v>1754</v>
      </c>
    </row>
    <row r="67" spans="2:12" ht="11.25">
      <c r="B67" s="915" t="s">
        <v>91</v>
      </c>
      <c r="C67" s="915"/>
      <c r="E67" s="49">
        <v>17</v>
      </c>
      <c r="F67" s="37">
        <v>263045</v>
      </c>
      <c r="G67" s="37">
        <v>303450</v>
      </c>
      <c r="H67" s="37">
        <v>732</v>
      </c>
      <c r="I67" s="37">
        <v>302718</v>
      </c>
      <c r="J67" s="37">
        <v>294329</v>
      </c>
      <c r="K67" s="17">
        <v>7900</v>
      </c>
      <c r="L67" s="16">
        <v>488</v>
      </c>
    </row>
    <row r="68" spans="1:13" ht="11.25" customHeight="1">
      <c r="A68" s="2" t="s">
        <v>7</v>
      </c>
      <c r="M68" s="133"/>
    </row>
    <row r="69" spans="1:12" ht="14.25" customHeight="1">
      <c r="A69" s="917" t="s">
        <v>515</v>
      </c>
      <c r="B69" s="917"/>
      <c r="C69" s="917"/>
      <c r="D69" s="917"/>
      <c r="E69" s="917"/>
      <c r="F69" s="917"/>
      <c r="G69" s="917"/>
      <c r="H69" s="917"/>
      <c r="I69" s="917"/>
      <c r="J69" s="917"/>
      <c r="K69" s="917"/>
      <c r="L69" s="917"/>
    </row>
    <row r="70" spans="1:12" ht="12" customHeight="1">
      <c r="A70" s="917"/>
      <c r="B70" s="917"/>
      <c r="C70" s="917"/>
      <c r="D70" s="917"/>
      <c r="E70" s="917"/>
      <c r="F70" s="917"/>
      <c r="G70" s="917"/>
      <c r="H70" s="917"/>
      <c r="I70" s="917"/>
      <c r="J70" s="917"/>
      <c r="K70" s="917"/>
      <c r="L70" s="917"/>
    </row>
    <row r="71" ht="11.25">
      <c r="G71" s="10"/>
    </row>
  </sheetData>
  <sheetProtection/>
  <mergeCells count="52">
    <mergeCell ref="B1:L1"/>
    <mergeCell ref="B2:L2"/>
    <mergeCell ref="A4:D10"/>
    <mergeCell ref="F10:L10"/>
    <mergeCell ref="E4:E9"/>
    <mergeCell ref="F4:F9"/>
    <mergeCell ref="H4:L4"/>
    <mergeCell ref="H5:H9"/>
    <mergeCell ref="I5:L5"/>
    <mergeCell ref="I6:I9"/>
    <mergeCell ref="B14:C14"/>
    <mergeCell ref="B15:C15"/>
    <mergeCell ref="B16:C16"/>
    <mergeCell ref="G4:G9"/>
    <mergeCell ref="B17:C17"/>
    <mergeCell ref="B18:C18"/>
    <mergeCell ref="B19:C19"/>
    <mergeCell ref="B20:C20"/>
    <mergeCell ref="B21:C21"/>
    <mergeCell ref="B29:C29"/>
    <mergeCell ref="B30:C30"/>
    <mergeCell ref="B31:C31"/>
    <mergeCell ref="A23:C23"/>
    <mergeCell ref="B35:C35"/>
    <mergeCell ref="B36:C36"/>
    <mergeCell ref="B37:C37"/>
    <mergeCell ref="B38:C38"/>
    <mergeCell ref="B52:C52"/>
    <mergeCell ref="A45:C45"/>
    <mergeCell ref="B39:C39"/>
    <mergeCell ref="B40:C40"/>
    <mergeCell ref="B41:C41"/>
    <mergeCell ref="B42:C42"/>
    <mergeCell ref="B67:C67"/>
    <mergeCell ref="A69:L70"/>
    <mergeCell ref="B60:C60"/>
    <mergeCell ref="B61:C61"/>
    <mergeCell ref="B62:C62"/>
    <mergeCell ref="B63:C63"/>
    <mergeCell ref="B64:C64"/>
    <mergeCell ref="B65:C65"/>
    <mergeCell ref="B66:C66"/>
    <mergeCell ref="B53:C53"/>
    <mergeCell ref="B54:C54"/>
    <mergeCell ref="B58:C58"/>
    <mergeCell ref="B59:C59"/>
    <mergeCell ref="J6:L6"/>
    <mergeCell ref="J7:J9"/>
    <mergeCell ref="K7:K9"/>
    <mergeCell ref="L7:L9"/>
    <mergeCell ref="B43:C43"/>
    <mergeCell ref="B51:C51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2016</oddHeader>
    <oddFooter xml:space="preserve">&amp;C 31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6"/>
  <sheetViews>
    <sheetView workbookViewId="0" topLeftCell="A1">
      <selection activeCell="A68" sqref="A68"/>
    </sheetView>
  </sheetViews>
  <sheetFormatPr defaultColWidth="11.421875" defaultRowHeight="12.75"/>
  <cols>
    <col min="1" max="1" width="1.57421875" style="2" customWidth="1"/>
    <col min="2" max="2" width="5.00390625" style="2" customWidth="1"/>
    <col min="3" max="3" width="20.00390625" style="2" customWidth="1"/>
    <col min="4" max="4" width="0.85546875" style="2" customWidth="1"/>
    <col min="5" max="5" width="7.28125" style="2" customWidth="1"/>
    <col min="6" max="7" width="13.7109375" style="2" customWidth="1"/>
    <col min="8" max="8" width="16.00390625" style="2" customWidth="1"/>
    <col min="9" max="9" width="18.28125" style="2" customWidth="1"/>
    <col min="10" max="11" width="11.421875" style="2" customWidth="1"/>
    <col min="12" max="16384" width="11.421875" style="2" customWidth="1"/>
  </cols>
  <sheetData>
    <row r="1" spans="1:9" s="62" customFormat="1" ht="12.75">
      <c r="A1" s="873" t="s">
        <v>518</v>
      </c>
      <c r="B1" s="873"/>
      <c r="C1" s="873"/>
      <c r="D1" s="873"/>
      <c r="E1" s="873"/>
      <c r="F1" s="873"/>
      <c r="G1" s="873"/>
      <c r="H1" s="873"/>
      <c r="I1" s="873"/>
    </row>
    <row r="2" spans="1:9" s="62" customFormat="1" ht="12.75">
      <c r="A2" s="873" t="s">
        <v>293</v>
      </c>
      <c r="B2" s="873"/>
      <c r="C2" s="873"/>
      <c r="D2" s="873"/>
      <c r="E2" s="873"/>
      <c r="F2" s="873"/>
      <c r="G2" s="873"/>
      <c r="H2" s="873"/>
      <c r="I2" s="873"/>
    </row>
    <row r="4" spans="1:10" ht="11.25" customHeight="1">
      <c r="A4" s="894" t="s">
        <v>512</v>
      </c>
      <c r="B4" s="894"/>
      <c r="C4" s="894"/>
      <c r="D4" s="895"/>
      <c r="E4" s="870" t="s">
        <v>507</v>
      </c>
      <c r="F4" s="880" t="s">
        <v>294</v>
      </c>
      <c r="G4" s="868" t="s">
        <v>1</v>
      </c>
      <c r="H4" s="869"/>
      <c r="I4" s="869"/>
      <c r="J4" s="8"/>
    </row>
    <row r="5" spans="1:10" ht="11.25" customHeight="1">
      <c r="A5" s="897"/>
      <c r="B5" s="897"/>
      <c r="C5" s="897"/>
      <c r="D5" s="898"/>
      <c r="E5" s="871"/>
      <c r="F5" s="892"/>
      <c r="G5" s="870" t="s">
        <v>295</v>
      </c>
      <c r="H5" s="870" t="s">
        <v>296</v>
      </c>
      <c r="I5" s="880" t="s">
        <v>297</v>
      </c>
      <c r="J5" s="77"/>
    </row>
    <row r="6" spans="1:10" ht="11.25" customHeight="1">
      <c r="A6" s="897"/>
      <c r="B6" s="897"/>
      <c r="C6" s="897"/>
      <c r="D6" s="898"/>
      <c r="E6" s="871"/>
      <c r="F6" s="892"/>
      <c r="G6" s="871"/>
      <c r="H6" s="871"/>
      <c r="I6" s="892"/>
      <c r="J6" s="77"/>
    </row>
    <row r="7" spans="1:10" ht="11.25" customHeight="1">
      <c r="A7" s="897"/>
      <c r="B7" s="897"/>
      <c r="C7" s="897"/>
      <c r="D7" s="898"/>
      <c r="E7" s="871"/>
      <c r="F7" s="892"/>
      <c r="G7" s="871"/>
      <c r="H7" s="871"/>
      <c r="I7" s="892"/>
      <c r="J7" s="77"/>
    </row>
    <row r="8" spans="1:10" ht="11.25" customHeight="1">
      <c r="A8" s="897"/>
      <c r="B8" s="897"/>
      <c r="C8" s="897"/>
      <c r="D8" s="898"/>
      <c r="E8" s="871"/>
      <c r="F8" s="892"/>
      <c r="G8" s="871"/>
      <c r="H8" s="871"/>
      <c r="I8" s="892"/>
      <c r="J8" s="77"/>
    </row>
    <row r="9" spans="1:15" ht="12" customHeight="1">
      <c r="A9" s="897"/>
      <c r="B9" s="897"/>
      <c r="C9" s="897"/>
      <c r="D9" s="898"/>
      <c r="E9" s="871"/>
      <c r="F9" s="892"/>
      <c r="G9" s="871"/>
      <c r="H9" s="871"/>
      <c r="I9" s="892"/>
      <c r="J9" s="77"/>
      <c r="K9" s="170"/>
      <c r="L9" s="170"/>
      <c r="M9" s="170"/>
      <c r="N9" s="170"/>
      <c r="O9" s="170"/>
    </row>
    <row r="10" spans="1:15" ht="12" customHeight="1">
      <c r="A10" s="897"/>
      <c r="B10" s="897"/>
      <c r="C10" s="897"/>
      <c r="D10" s="898"/>
      <c r="E10" s="872"/>
      <c r="F10" s="881"/>
      <c r="G10" s="872"/>
      <c r="H10" s="872"/>
      <c r="I10" s="881"/>
      <c r="J10" s="77"/>
      <c r="K10" s="170"/>
      <c r="L10" s="170"/>
      <c r="M10" s="170"/>
      <c r="N10" s="170"/>
      <c r="O10" s="170"/>
    </row>
    <row r="11" spans="1:15" ht="11.25">
      <c r="A11" s="900"/>
      <c r="B11" s="900"/>
      <c r="C11" s="900"/>
      <c r="D11" s="901"/>
      <c r="E11" s="110" t="s">
        <v>2</v>
      </c>
      <c r="F11" s="868" t="s">
        <v>3</v>
      </c>
      <c r="G11" s="869"/>
      <c r="H11" s="869"/>
      <c r="I11" s="869"/>
      <c r="K11" s="170"/>
      <c r="L11" s="170"/>
      <c r="M11" s="170"/>
      <c r="N11" s="170"/>
      <c r="O11" s="170"/>
    </row>
    <row r="12" spans="2:21" ht="11.25">
      <c r="B12" s="170"/>
      <c r="C12" s="170"/>
      <c r="D12" s="170"/>
      <c r="E12" s="171"/>
      <c r="F12" s="170"/>
      <c r="G12" s="170"/>
      <c r="H12" s="170"/>
      <c r="I12" s="170"/>
      <c r="K12" s="86"/>
      <c r="L12" s="86"/>
      <c r="M12" s="86"/>
      <c r="N12" s="86"/>
      <c r="O12" s="86"/>
      <c r="P12" s="8"/>
      <c r="Q12" s="8"/>
      <c r="R12" s="8"/>
      <c r="S12" s="8"/>
      <c r="T12" s="8"/>
      <c r="U12" s="8"/>
    </row>
    <row r="13" spans="1:21" ht="12" customHeight="1">
      <c r="A13" s="918" t="s">
        <v>16</v>
      </c>
      <c r="B13" s="918"/>
      <c r="C13" s="918"/>
      <c r="D13" s="10"/>
      <c r="E13" s="172">
        <v>1331</v>
      </c>
      <c r="F13" s="173">
        <v>12894626</v>
      </c>
      <c r="G13" s="173">
        <v>905540</v>
      </c>
      <c r="H13" s="173">
        <v>6355321</v>
      </c>
      <c r="I13" s="173">
        <v>5633765</v>
      </c>
      <c r="J13" s="7"/>
      <c r="K13" s="153"/>
      <c r="L13" s="153"/>
      <c r="M13" s="153"/>
      <c r="N13" s="174"/>
      <c r="O13" s="175"/>
      <c r="P13" s="34"/>
      <c r="Q13" s="34"/>
      <c r="R13" s="34"/>
      <c r="S13" s="34"/>
      <c r="T13" s="34"/>
      <c r="U13" s="34"/>
    </row>
    <row r="14" spans="2:21" ht="15" customHeight="1">
      <c r="B14" s="152"/>
      <c r="E14" s="49"/>
      <c r="F14" s="12"/>
      <c r="G14" s="12"/>
      <c r="H14" s="16"/>
      <c r="I14" s="16"/>
      <c r="J14" s="7"/>
      <c r="K14" s="86"/>
      <c r="L14" s="158"/>
      <c r="M14" s="86"/>
      <c r="N14" s="86"/>
      <c r="O14" s="176"/>
      <c r="P14" s="29"/>
      <c r="Q14" s="29"/>
      <c r="R14" s="29"/>
      <c r="S14" s="29"/>
      <c r="T14" s="29"/>
      <c r="U14" s="29"/>
    </row>
    <row r="15" spans="1:21" ht="12" customHeight="1">
      <c r="A15" s="916" t="s">
        <v>9</v>
      </c>
      <c r="B15" s="916"/>
      <c r="C15" s="916"/>
      <c r="D15" s="71"/>
      <c r="E15" s="130">
        <v>340</v>
      </c>
      <c r="F15" s="73">
        <v>4052389</v>
      </c>
      <c r="G15" s="73">
        <v>433775</v>
      </c>
      <c r="H15" s="73">
        <v>1907096</v>
      </c>
      <c r="I15" s="73">
        <v>1711517</v>
      </c>
      <c r="J15" s="7"/>
      <c r="K15" s="7"/>
      <c r="L15" s="7"/>
      <c r="M15" s="7"/>
      <c r="N15" s="7"/>
      <c r="O15" s="7"/>
      <c r="P15" s="34"/>
      <c r="Q15" s="34"/>
      <c r="R15" s="34"/>
      <c r="S15" s="34"/>
      <c r="T15" s="34"/>
      <c r="U15" s="34"/>
    </row>
    <row r="16" spans="2:21" ht="9" customHeight="1">
      <c r="B16" s="152"/>
      <c r="C16" s="8"/>
      <c r="D16" s="8"/>
      <c r="E16" s="49"/>
      <c r="F16" s="12"/>
      <c r="G16" s="12"/>
      <c r="H16" s="16"/>
      <c r="I16" s="16"/>
      <c r="J16" s="7"/>
      <c r="K16" s="86"/>
      <c r="L16" s="86"/>
      <c r="M16" s="86"/>
      <c r="N16" s="86"/>
      <c r="O16" s="86"/>
      <c r="P16" s="8"/>
      <c r="Q16" s="8"/>
      <c r="R16" s="8"/>
      <c r="S16" s="8"/>
      <c r="T16" s="8"/>
      <c r="U16" s="8"/>
    </row>
    <row r="17" spans="1:21" ht="12" customHeight="1">
      <c r="A17" s="152" t="s">
        <v>51</v>
      </c>
      <c r="C17" s="8"/>
      <c r="D17" s="8"/>
      <c r="E17" s="49"/>
      <c r="F17" s="12"/>
      <c r="G17" s="12"/>
      <c r="H17" s="37"/>
      <c r="I17" s="37"/>
      <c r="J17" s="7"/>
      <c r="K17" s="155"/>
      <c r="L17" s="155"/>
      <c r="M17" s="155"/>
      <c r="N17" s="177"/>
      <c r="O17" s="175"/>
      <c r="P17" s="34"/>
      <c r="Q17" s="34"/>
      <c r="R17" s="31"/>
      <c r="S17" s="34"/>
      <c r="T17" s="34"/>
      <c r="U17" s="34"/>
    </row>
    <row r="18" spans="2:21" ht="9" customHeight="1">
      <c r="B18" s="152"/>
      <c r="C18" s="8"/>
      <c r="D18" s="8"/>
      <c r="E18" s="49"/>
      <c r="F18" s="12"/>
      <c r="G18" s="12"/>
      <c r="H18" s="16"/>
      <c r="I18" s="156"/>
      <c r="J18" s="7"/>
      <c r="K18" s="176"/>
      <c r="L18" s="176"/>
      <c r="M18" s="176"/>
      <c r="N18" s="176"/>
      <c r="O18" s="176"/>
      <c r="P18" s="8"/>
      <c r="Q18" s="8"/>
      <c r="R18" s="8"/>
      <c r="S18" s="8"/>
      <c r="T18" s="8"/>
      <c r="U18" s="8"/>
    </row>
    <row r="19" spans="2:21" ht="12" customHeight="1">
      <c r="B19" s="915" t="s">
        <v>134</v>
      </c>
      <c r="C19" s="915"/>
      <c r="D19" s="8"/>
      <c r="E19" s="49">
        <v>16</v>
      </c>
      <c r="F19" s="16">
        <v>119409</v>
      </c>
      <c r="G19" s="16">
        <v>17699</v>
      </c>
      <c r="H19" s="16">
        <v>92873</v>
      </c>
      <c r="I19" s="16">
        <v>8838</v>
      </c>
      <c r="J19" s="7"/>
      <c r="K19" s="155"/>
      <c r="L19" s="155"/>
      <c r="M19" s="155"/>
      <c r="N19" s="177"/>
      <c r="O19" s="175"/>
      <c r="P19" s="34"/>
      <c r="Q19" s="34"/>
      <c r="R19" s="31"/>
      <c r="S19" s="34"/>
      <c r="T19" s="34"/>
      <c r="U19" s="34"/>
    </row>
    <row r="20" spans="2:21" ht="12" customHeight="1">
      <c r="B20" s="915" t="s">
        <v>122</v>
      </c>
      <c r="C20" s="915"/>
      <c r="D20" s="8"/>
      <c r="E20" s="49">
        <v>51</v>
      </c>
      <c r="F20" s="16">
        <v>895330</v>
      </c>
      <c r="G20" s="16">
        <v>43872</v>
      </c>
      <c r="H20" s="16">
        <v>401271</v>
      </c>
      <c r="I20" s="16">
        <v>450188</v>
      </c>
      <c r="J20" s="7"/>
      <c r="K20" s="86"/>
      <c r="L20" s="86"/>
      <c r="M20" s="86"/>
      <c r="N20" s="86"/>
      <c r="O20" s="86"/>
      <c r="P20" s="8"/>
      <c r="Q20" s="8"/>
      <c r="R20" s="8"/>
      <c r="S20" s="8"/>
      <c r="T20" s="8"/>
      <c r="U20" s="8"/>
    </row>
    <row r="21" spans="2:21" ht="12" customHeight="1">
      <c r="B21" s="915" t="s">
        <v>120</v>
      </c>
      <c r="C21" s="915"/>
      <c r="E21" s="49">
        <v>9</v>
      </c>
      <c r="F21" s="16">
        <v>46694</v>
      </c>
      <c r="G21" s="16">
        <v>287</v>
      </c>
      <c r="H21" s="16">
        <v>37345</v>
      </c>
      <c r="I21" s="16">
        <v>9063</v>
      </c>
      <c r="J21" s="7"/>
      <c r="K21" s="155"/>
      <c r="L21" s="155"/>
      <c r="M21" s="155"/>
      <c r="N21" s="177"/>
      <c r="O21" s="175"/>
      <c r="P21" s="34"/>
      <c r="Q21" s="34"/>
      <c r="R21" s="31"/>
      <c r="S21" s="34"/>
      <c r="T21" s="34"/>
      <c r="U21" s="34"/>
    </row>
    <row r="22" spans="2:21" ht="9" customHeight="1">
      <c r="B22" s="158"/>
      <c r="C22" s="6"/>
      <c r="E22" s="49"/>
      <c r="F22" s="16"/>
      <c r="G22" s="16"/>
      <c r="H22" s="16"/>
      <c r="I22" s="16"/>
      <c r="J22" s="7"/>
      <c r="K22" s="86"/>
      <c r="L22" s="86"/>
      <c r="M22" s="86"/>
      <c r="N22" s="86"/>
      <c r="O22" s="86"/>
      <c r="P22" s="8"/>
      <c r="Q22" s="8"/>
      <c r="R22" s="8"/>
      <c r="S22" s="8"/>
      <c r="T22" s="8"/>
      <c r="U22" s="8"/>
    </row>
    <row r="23" spans="1:21" ht="12" customHeight="1">
      <c r="A23" s="158" t="s">
        <v>50</v>
      </c>
      <c r="C23" s="6"/>
      <c r="E23" s="49"/>
      <c r="F23" s="16"/>
      <c r="G23" s="16"/>
      <c r="H23" s="16"/>
      <c r="I23" s="16"/>
      <c r="J23" s="7"/>
      <c r="K23" s="155"/>
      <c r="L23" s="155"/>
      <c r="M23" s="155"/>
      <c r="N23" s="177"/>
      <c r="O23" s="175"/>
      <c r="P23" s="34"/>
      <c r="Q23" s="178"/>
      <c r="R23" s="178"/>
      <c r="S23" s="34"/>
      <c r="T23" s="34"/>
      <c r="U23" s="34"/>
    </row>
    <row r="24" spans="2:21" ht="9" customHeight="1">
      <c r="B24" s="158"/>
      <c r="C24" s="6"/>
      <c r="E24" s="49"/>
      <c r="F24" s="16"/>
      <c r="G24" s="16"/>
      <c r="H24" s="16"/>
      <c r="I24" s="16"/>
      <c r="J24" s="7"/>
      <c r="K24" s="86"/>
      <c r="L24" s="86"/>
      <c r="M24" s="86"/>
      <c r="N24" s="86"/>
      <c r="O24" s="86"/>
      <c r="P24" s="8"/>
      <c r="Q24" s="8"/>
      <c r="R24" s="8"/>
      <c r="S24" s="8"/>
      <c r="T24" s="8"/>
      <c r="U24" s="8"/>
    </row>
    <row r="25" spans="2:21" ht="12" customHeight="1">
      <c r="B25" s="915" t="s">
        <v>133</v>
      </c>
      <c r="C25" s="915"/>
      <c r="E25" s="49">
        <v>16</v>
      </c>
      <c r="F25" s="16">
        <v>103407</v>
      </c>
      <c r="G25" s="16">
        <v>4932</v>
      </c>
      <c r="H25" s="16">
        <v>74224</v>
      </c>
      <c r="I25" s="16">
        <v>24250</v>
      </c>
      <c r="J25" s="7"/>
      <c r="K25" s="155"/>
      <c r="L25" s="155"/>
      <c r="M25" s="155"/>
      <c r="N25" s="177"/>
      <c r="O25" s="175"/>
      <c r="P25" s="34"/>
      <c r="Q25" s="34"/>
      <c r="R25" s="31"/>
      <c r="S25" s="34"/>
      <c r="T25" s="34"/>
      <c r="U25" s="34"/>
    </row>
    <row r="26" spans="2:21" ht="12" customHeight="1">
      <c r="B26" s="915" t="s">
        <v>132</v>
      </c>
      <c r="C26" s="915"/>
      <c r="E26" s="49">
        <v>3</v>
      </c>
      <c r="F26" s="16">
        <v>84226</v>
      </c>
      <c r="G26" s="54" t="s">
        <v>8</v>
      </c>
      <c r="H26" s="16">
        <v>3110</v>
      </c>
      <c r="I26" s="16">
        <v>81116</v>
      </c>
      <c r="J26" s="7"/>
      <c r="K26" s="86"/>
      <c r="L26" s="86"/>
      <c r="M26" s="86"/>
      <c r="N26" s="86"/>
      <c r="O26" s="86"/>
      <c r="P26" s="8"/>
      <c r="Q26" s="8"/>
      <c r="R26" s="8"/>
      <c r="S26" s="8"/>
      <c r="T26" s="8"/>
      <c r="U26" s="8"/>
    </row>
    <row r="27" spans="2:21" ht="12" customHeight="1">
      <c r="B27" s="915" t="s">
        <v>271</v>
      </c>
      <c r="C27" s="915"/>
      <c r="E27" s="49">
        <v>10</v>
      </c>
      <c r="F27" s="16">
        <v>31111</v>
      </c>
      <c r="G27" s="16">
        <v>2810</v>
      </c>
      <c r="H27" s="16">
        <v>1932</v>
      </c>
      <c r="I27" s="16">
        <v>26370</v>
      </c>
      <c r="J27" s="7"/>
      <c r="K27" s="155"/>
      <c r="L27" s="155"/>
      <c r="M27" s="155"/>
      <c r="N27" s="177"/>
      <c r="O27" s="175"/>
      <c r="P27" s="34"/>
      <c r="Q27" s="34"/>
      <c r="R27" s="31"/>
      <c r="S27" s="34"/>
      <c r="T27" s="34"/>
      <c r="U27" s="34"/>
    </row>
    <row r="28" spans="2:15" ht="12" customHeight="1">
      <c r="B28" s="915" t="s">
        <v>131</v>
      </c>
      <c r="C28" s="915"/>
      <c r="E28" s="49">
        <v>13</v>
      </c>
      <c r="F28" s="16">
        <v>151520</v>
      </c>
      <c r="G28" s="16">
        <v>383</v>
      </c>
      <c r="H28" s="16">
        <v>2640</v>
      </c>
      <c r="I28" s="16">
        <v>148498</v>
      </c>
      <c r="J28" s="7"/>
      <c r="K28" s="170"/>
      <c r="L28" s="170"/>
      <c r="M28" s="170"/>
      <c r="N28" s="170"/>
      <c r="O28" s="170"/>
    </row>
    <row r="29" spans="2:10" ht="12" customHeight="1">
      <c r="B29" s="915" t="s">
        <v>130</v>
      </c>
      <c r="C29" s="915"/>
      <c r="E29" s="49">
        <v>21</v>
      </c>
      <c r="F29" s="16">
        <v>155240</v>
      </c>
      <c r="G29" s="16">
        <v>495</v>
      </c>
      <c r="H29" s="16">
        <v>141689</v>
      </c>
      <c r="I29" s="16">
        <v>13056</v>
      </c>
      <c r="J29" s="16"/>
    </row>
    <row r="30" spans="2:10" ht="12" customHeight="1">
      <c r="B30" s="915" t="s">
        <v>129</v>
      </c>
      <c r="C30" s="915"/>
      <c r="E30" s="49">
        <v>15</v>
      </c>
      <c r="F30" s="16">
        <v>153956</v>
      </c>
      <c r="G30" s="16">
        <v>72658</v>
      </c>
      <c r="H30" s="16">
        <v>31476</v>
      </c>
      <c r="I30" s="16">
        <v>49822</v>
      </c>
      <c r="J30" s="16"/>
    </row>
    <row r="31" spans="2:10" ht="12" customHeight="1">
      <c r="B31" s="915" t="s">
        <v>128</v>
      </c>
      <c r="C31" s="915"/>
      <c r="E31" s="49">
        <v>16</v>
      </c>
      <c r="F31" s="16">
        <v>421718</v>
      </c>
      <c r="G31" s="16">
        <v>93226</v>
      </c>
      <c r="H31" s="16">
        <v>146490</v>
      </c>
      <c r="I31" s="16">
        <v>182002</v>
      </c>
      <c r="J31" s="16"/>
    </row>
    <row r="32" spans="2:11" ht="12" customHeight="1">
      <c r="B32" s="915" t="s">
        <v>127</v>
      </c>
      <c r="C32" s="915"/>
      <c r="E32" s="49">
        <v>18</v>
      </c>
      <c r="F32" s="16">
        <v>113807</v>
      </c>
      <c r="G32" s="17">
        <v>3917</v>
      </c>
      <c r="H32" s="16">
        <v>86467</v>
      </c>
      <c r="I32" s="16">
        <v>23423</v>
      </c>
      <c r="J32" s="16"/>
      <c r="K32" s="179"/>
    </row>
    <row r="33" spans="2:10" ht="12" customHeight="1">
      <c r="B33" s="915" t="s">
        <v>126</v>
      </c>
      <c r="C33" s="915"/>
      <c r="E33" s="49">
        <v>11</v>
      </c>
      <c r="F33" s="16">
        <v>51641</v>
      </c>
      <c r="G33" s="16">
        <v>33463</v>
      </c>
      <c r="H33" s="16">
        <v>2724</v>
      </c>
      <c r="I33" s="16">
        <v>15454</v>
      </c>
      <c r="J33" s="16"/>
    </row>
    <row r="34" spans="2:10" ht="12" customHeight="1">
      <c r="B34" s="915" t="s">
        <v>272</v>
      </c>
      <c r="C34" s="915"/>
      <c r="E34" s="49">
        <v>3</v>
      </c>
      <c r="F34" s="16">
        <v>24523</v>
      </c>
      <c r="G34" s="17">
        <v>5</v>
      </c>
      <c r="H34" s="16">
        <v>24517</v>
      </c>
      <c r="I34" s="156">
        <v>1</v>
      </c>
      <c r="J34" s="16"/>
    </row>
    <row r="35" spans="2:10" ht="12" customHeight="1">
      <c r="B35" s="915" t="s">
        <v>125</v>
      </c>
      <c r="C35" s="915"/>
      <c r="E35" s="49">
        <v>9</v>
      </c>
      <c r="F35" s="16">
        <v>177660</v>
      </c>
      <c r="G35" s="17">
        <v>887</v>
      </c>
      <c r="H35" s="16">
        <v>11955</v>
      </c>
      <c r="I35" s="16">
        <v>164818</v>
      </c>
      <c r="J35" s="16"/>
    </row>
    <row r="36" spans="2:10" ht="12" customHeight="1">
      <c r="B36" s="915" t="s">
        <v>124</v>
      </c>
      <c r="C36" s="915"/>
      <c r="E36" s="49">
        <v>6</v>
      </c>
      <c r="F36" s="16">
        <v>21787</v>
      </c>
      <c r="G36" s="16">
        <v>205</v>
      </c>
      <c r="H36" s="16">
        <v>4934</v>
      </c>
      <c r="I36" s="16">
        <v>16649</v>
      </c>
      <c r="J36" s="16"/>
    </row>
    <row r="37" spans="2:10" ht="12" customHeight="1">
      <c r="B37" s="915" t="s">
        <v>123</v>
      </c>
      <c r="C37" s="915"/>
      <c r="E37" s="49">
        <v>17</v>
      </c>
      <c r="F37" s="16">
        <v>63089</v>
      </c>
      <c r="G37" s="16">
        <v>244</v>
      </c>
      <c r="H37" s="16">
        <v>44035</v>
      </c>
      <c r="I37" s="16">
        <v>18810</v>
      </c>
      <c r="J37" s="16"/>
    </row>
    <row r="38" spans="2:10" ht="12" customHeight="1">
      <c r="B38" s="915" t="s">
        <v>122</v>
      </c>
      <c r="C38" s="915"/>
      <c r="E38" s="49">
        <v>26</v>
      </c>
      <c r="F38" s="16">
        <v>576087</v>
      </c>
      <c r="G38" s="16">
        <v>61611</v>
      </c>
      <c r="H38" s="16">
        <v>451838</v>
      </c>
      <c r="I38" s="16">
        <v>62638</v>
      </c>
      <c r="J38" s="16"/>
    </row>
    <row r="39" spans="2:10" ht="12" customHeight="1">
      <c r="B39" s="915" t="s">
        <v>273</v>
      </c>
      <c r="C39" s="915"/>
      <c r="E39" s="49">
        <v>15</v>
      </c>
      <c r="F39" s="16">
        <v>273947</v>
      </c>
      <c r="G39" s="16">
        <v>14821</v>
      </c>
      <c r="H39" s="16">
        <v>58931</v>
      </c>
      <c r="I39" s="16">
        <v>200196</v>
      </c>
      <c r="J39" s="16"/>
    </row>
    <row r="40" spans="2:10" ht="12" customHeight="1">
      <c r="B40" s="915" t="s">
        <v>121</v>
      </c>
      <c r="C40" s="915"/>
      <c r="E40" s="49">
        <v>13</v>
      </c>
      <c r="F40" s="16">
        <v>157441</v>
      </c>
      <c r="G40" s="16">
        <v>55742</v>
      </c>
      <c r="H40" s="16">
        <v>76376</v>
      </c>
      <c r="I40" s="16">
        <v>25323</v>
      </c>
      <c r="J40" s="16"/>
    </row>
    <row r="41" spans="2:10" ht="12" customHeight="1">
      <c r="B41" s="915" t="s">
        <v>120</v>
      </c>
      <c r="C41" s="915"/>
      <c r="E41" s="49">
        <v>14</v>
      </c>
      <c r="F41" s="16">
        <v>73113</v>
      </c>
      <c r="G41" s="16">
        <v>6828</v>
      </c>
      <c r="H41" s="16">
        <v>18878</v>
      </c>
      <c r="I41" s="16">
        <v>47406</v>
      </c>
      <c r="J41" s="16"/>
    </row>
    <row r="42" spans="2:10" ht="12" customHeight="1">
      <c r="B42" s="915" t="s">
        <v>119</v>
      </c>
      <c r="C42" s="915"/>
      <c r="E42" s="49">
        <v>4</v>
      </c>
      <c r="F42" s="16">
        <v>7880</v>
      </c>
      <c r="G42" s="17">
        <v>2226</v>
      </c>
      <c r="H42" s="16">
        <v>72</v>
      </c>
      <c r="I42" s="16">
        <v>5582</v>
      </c>
      <c r="J42" s="16"/>
    </row>
    <row r="43" spans="2:10" ht="12" customHeight="1">
      <c r="B43" s="915" t="s">
        <v>118</v>
      </c>
      <c r="C43" s="915"/>
      <c r="E43" s="49">
        <v>25</v>
      </c>
      <c r="F43" s="16">
        <v>140314</v>
      </c>
      <c r="G43" s="16">
        <v>505</v>
      </c>
      <c r="H43" s="16">
        <v>114570</v>
      </c>
      <c r="I43" s="16">
        <v>25239</v>
      </c>
      <c r="J43" s="16"/>
    </row>
    <row r="44" spans="2:10" ht="12" customHeight="1">
      <c r="B44" s="915" t="s">
        <v>274</v>
      </c>
      <c r="C44" s="915"/>
      <c r="E44" s="49">
        <v>9</v>
      </c>
      <c r="F44" s="16">
        <v>208488</v>
      </c>
      <c r="G44" s="16">
        <v>16960</v>
      </c>
      <c r="H44" s="16">
        <v>78751</v>
      </c>
      <c r="I44" s="16">
        <v>112777</v>
      </c>
      <c r="J44" s="16"/>
    </row>
    <row r="45" spans="2:10" ht="12" customHeight="1">
      <c r="B45" s="152"/>
      <c r="E45" s="161"/>
      <c r="F45" s="37"/>
      <c r="G45" s="53"/>
      <c r="H45" s="37"/>
      <c r="I45" s="37"/>
      <c r="J45" s="16"/>
    </row>
    <row r="46" spans="1:14" ht="12" customHeight="1">
      <c r="A46" s="916" t="s">
        <v>10</v>
      </c>
      <c r="B46" s="916"/>
      <c r="C46" s="916"/>
      <c r="D46" s="14"/>
      <c r="E46" s="130">
        <v>158</v>
      </c>
      <c r="F46" s="73">
        <v>679692</v>
      </c>
      <c r="G46" s="73">
        <v>13222</v>
      </c>
      <c r="H46" s="73">
        <v>313431</v>
      </c>
      <c r="I46" s="73">
        <v>353039</v>
      </c>
      <c r="J46" s="16"/>
      <c r="K46" s="7"/>
      <c r="L46" s="7"/>
      <c r="M46" s="7"/>
      <c r="N46" s="7"/>
    </row>
    <row r="47" spans="2:10" ht="7.5" customHeight="1">
      <c r="B47" s="162"/>
      <c r="C47" s="12"/>
      <c r="D47" s="12"/>
      <c r="E47" s="49"/>
      <c r="F47" s="37"/>
      <c r="G47" s="53"/>
      <c r="H47" s="37"/>
      <c r="I47" s="37"/>
      <c r="J47" s="16"/>
    </row>
    <row r="48" spans="1:10" ht="12" customHeight="1">
      <c r="A48" s="162" t="s">
        <v>51</v>
      </c>
      <c r="C48" s="12"/>
      <c r="D48" s="12"/>
      <c r="E48" s="49"/>
      <c r="F48" s="37"/>
      <c r="G48" s="53"/>
      <c r="H48" s="37"/>
      <c r="I48" s="72"/>
      <c r="J48" s="16"/>
    </row>
    <row r="49" spans="2:10" ht="4.5" customHeight="1">
      <c r="B49" s="162"/>
      <c r="C49" s="12"/>
      <c r="D49" s="12"/>
      <c r="E49" s="49"/>
      <c r="F49" s="37"/>
      <c r="G49" s="53"/>
      <c r="H49" s="37"/>
      <c r="I49" s="37"/>
      <c r="J49" s="16"/>
    </row>
    <row r="50" spans="2:10" ht="12" customHeight="1">
      <c r="B50" s="915" t="s">
        <v>114</v>
      </c>
      <c r="C50" s="915"/>
      <c r="E50" s="49">
        <v>5</v>
      </c>
      <c r="F50" s="16">
        <v>57588</v>
      </c>
      <c r="G50" s="16">
        <v>30</v>
      </c>
      <c r="H50" s="16">
        <v>17216</v>
      </c>
      <c r="I50" s="16">
        <v>40343</v>
      </c>
      <c r="J50" s="16"/>
    </row>
    <row r="51" spans="2:10" ht="12" customHeight="1">
      <c r="B51" s="915" t="s">
        <v>113</v>
      </c>
      <c r="C51" s="915"/>
      <c r="E51" s="49">
        <v>3</v>
      </c>
      <c r="F51" s="16">
        <v>36471</v>
      </c>
      <c r="G51" s="16">
        <v>1360</v>
      </c>
      <c r="H51" s="16">
        <v>734</v>
      </c>
      <c r="I51" s="16">
        <v>34377</v>
      </c>
      <c r="J51" s="16"/>
    </row>
    <row r="52" spans="2:11" ht="12" customHeight="1">
      <c r="B52" s="915" t="s">
        <v>117</v>
      </c>
      <c r="C52" s="915"/>
      <c r="E52" s="49">
        <v>10</v>
      </c>
      <c r="F52" s="16">
        <v>62374</v>
      </c>
      <c r="G52" s="16">
        <v>81</v>
      </c>
      <c r="H52" s="16">
        <v>62293</v>
      </c>
      <c r="I52" s="54" t="s">
        <v>8</v>
      </c>
      <c r="J52" s="16"/>
      <c r="K52" s="7"/>
    </row>
    <row r="53" spans="2:10" ht="7.5" customHeight="1">
      <c r="B53" s="158"/>
      <c r="C53" s="6"/>
      <c r="E53" s="49"/>
      <c r="F53" s="16"/>
      <c r="G53" s="16"/>
      <c r="H53" s="16"/>
      <c r="I53" s="16"/>
      <c r="J53" s="16"/>
    </row>
    <row r="54" spans="1:10" ht="12" customHeight="1">
      <c r="A54" s="158" t="s">
        <v>50</v>
      </c>
      <c r="C54" s="6"/>
      <c r="E54" s="49"/>
      <c r="F54" s="16"/>
      <c r="G54" s="16"/>
      <c r="H54" s="16"/>
      <c r="I54" s="16"/>
      <c r="J54" s="7"/>
    </row>
    <row r="55" spans="2:10" ht="4.5" customHeight="1">
      <c r="B55" s="158"/>
      <c r="C55" s="6"/>
      <c r="E55" s="49"/>
      <c r="F55" s="16"/>
      <c r="G55" s="16"/>
      <c r="H55" s="16"/>
      <c r="I55" s="16"/>
      <c r="J55" s="7"/>
    </row>
    <row r="56" spans="2:10" ht="11.25">
      <c r="B56" s="915" t="s">
        <v>116</v>
      </c>
      <c r="C56" s="915"/>
      <c r="E56" s="49">
        <v>9</v>
      </c>
      <c r="F56" s="16">
        <v>19723</v>
      </c>
      <c r="G56" s="16">
        <v>6524</v>
      </c>
      <c r="H56" s="16">
        <v>10872</v>
      </c>
      <c r="I56" s="16">
        <v>2326</v>
      </c>
      <c r="J56" s="7"/>
    </row>
    <row r="57" spans="2:10" ht="11.25">
      <c r="B57" s="915" t="s">
        <v>275</v>
      </c>
      <c r="C57" s="915"/>
      <c r="E57" s="49">
        <v>7</v>
      </c>
      <c r="F57" s="16">
        <v>12793</v>
      </c>
      <c r="G57" s="54" t="s">
        <v>8</v>
      </c>
      <c r="H57" s="16">
        <v>12105</v>
      </c>
      <c r="I57" s="16">
        <v>688</v>
      </c>
      <c r="J57" s="7"/>
    </row>
    <row r="58" spans="2:10" ht="11.25">
      <c r="B58" s="915" t="s">
        <v>115</v>
      </c>
      <c r="C58" s="915"/>
      <c r="E58" s="49">
        <v>11</v>
      </c>
      <c r="F58" s="16">
        <v>78981</v>
      </c>
      <c r="G58" s="16">
        <v>1887</v>
      </c>
      <c r="H58" s="16">
        <v>5592</v>
      </c>
      <c r="I58" s="16">
        <v>71503</v>
      </c>
      <c r="J58" s="7"/>
    </row>
    <row r="59" spans="2:10" ht="11.25">
      <c r="B59" s="915" t="s">
        <v>114</v>
      </c>
      <c r="C59" s="915"/>
      <c r="E59" s="49">
        <v>14</v>
      </c>
      <c r="F59" s="16">
        <v>106499</v>
      </c>
      <c r="G59" s="16">
        <v>147</v>
      </c>
      <c r="H59" s="16">
        <v>61345</v>
      </c>
      <c r="I59" s="16">
        <v>45007</v>
      </c>
      <c r="J59" s="7"/>
    </row>
    <row r="60" spans="2:14" ht="11.25">
      <c r="B60" s="915" t="s">
        <v>113</v>
      </c>
      <c r="C60" s="915"/>
      <c r="E60" s="49">
        <v>28</v>
      </c>
      <c r="F60" s="16">
        <v>122067</v>
      </c>
      <c r="G60" s="16">
        <v>2666</v>
      </c>
      <c r="H60" s="16">
        <v>43291</v>
      </c>
      <c r="I60" s="16">
        <v>76109</v>
      </c>
      <c r="J60" s="7"/>
      <c r="K60" s="7"/>
      <c r="N60" s="2" t="s">
        <v>261</v>
      </c>
    </row>
    <row r="61" spans="2:10" ht="11.25">
      <c r="B61" s="915" t="s">
        <v>112</v>
      </c>
      <c r="C61" s="915"/>
      <c r="E61" s="49">
        <v>17</v>
      </c>
      <c r="F61" s="16">
        <v>24257</v>
      </c>
      <c r="G61" s="16">
        <v>494</v>
      </c>
      <c r="H61" s="16">
        <v>5778</v>
      </c>
      <c r="I61" s="16">
        <v>17985</v>
      </c>
      <c r="J61" s="7"/>
    </row>
    <row r="62" spans="2:10" ht="11.25">
      <c r="B62" s="915" t="s">
        <v>276</v>
      </c>
      <c r="C62" s="915"/>
      <c r="E62" s="49">
        <v>27</v>
      </c>
      <c r="F62" s="16">
        <v>30423</v>
      </c>
      <c r="G62" s="16">
        <v>23</v>
      </c>
      <c r="H62" s="16">
        <v>24679</v>
      </c>
      <c r="I62" s="16">
        <v>5721</v>
      </c>
      <c r="J62" s="7"/>
    </row>
    <row r="63" spans="2:11" ht="11.25">
      <c r="B63" s="915" t="s">
        <v>277</v>
      </c>
      <c r="C63" s="915"/>
      <c r="E63" s="49">
        <v>6</v>
      </c>
      <c r="F63" s="16">
        <v>74522</v>
      </c>
      <c r="G63" s="54" t="s">
        <v>8</v>
      </c>
      <c r="H63" s="16">
        <v>54020</v>
      </c>
      <c r="I63" s="16">
        <v>20502</v>
      </c>
      <c r="J63" s="7"/>
      <c r="K63" s="169"/>
    </row>
    <row r="64" spans="2:10" ht="11.25">
      <c r="B64" s="915" t="s">
        <v>278</v>
      </c>
      <c r="C64" s="915"/>
      <c r="E64" s="49">
        <v>21</v>
      </c>
      <c r="F64" s="16">
        <v>53993</v>
      </c>
      <c r="G64" s="16">
        <v>10</v>
      </c>
      <c r="H64" s="16">
        <v>15506</v>
      </c>
      <c r="I64" s="16">
        <v>38477</v>
      </c>
      <c r="J64" s="7"/>
    </row>
    <row r="65" spans="1:10" ht="11.25" customHeight="1">
      <c r="A65" s="8" t="s">
        <v>7</v>
      </c>
      <c r="D65" s="8"/>
      <c r="G65" s="12"/>
      <c r="H65" s="12"/>
      <c r="I65" s="12"/>
      <c r="J65" s="133"/>
    </row>
    <row r="66" spans="1:9" ht="14.25" customHeight="1">
      <c r="A66" s="921" t="s">
        <v>519</v>
      </c>
      <c r="B66" s="921"/>
      <c r="C66" s="921"/>
      <c r="D66" s="921"/>
      <c r="E66" s="921"/>
      <c r="F66" s="921"/>
      <c r="G66" s="921"/>
      <c r="H66" s="921"/>
      <c r="I66" s="921"/>
    </row>
    <row r="67" spans="1:9" ht="10.5" customHeight="1">
      <c r="A67" s="921"/>
      <c r="B67" s="921"/>
      <c r="C67" s="921"/>
      <c r="D67" s="921"/>
      <c r="E67" s="921"/>
      <c r="F67" s="921"/>
      <c r="G67" s="921"/>
      <c r="H67" s="921"/>
      <c r="I67" s="921"/>
    </row>
    <row r="68" spans="2:9" ht="11.25">
      <c r="B68" s="170"/>
      <c r="C68" s="170"/>
      <c r="D68" s="170"/>
      <c r="E68" s="170"/>
      <c r="F68" s="170"/>
      <c r="G68" s="170"/>
      <c r="H68" s="170"/>
      <c r="I68" s="170"/>
    </row>
    <row r="69" spans="2:9" ht="11.25">
      <c r="B69" s="170"/>
      <c r="C69" s="170"/>
      <c r="D69" s="170"/>
      <c r="E69" s="170"/>
      <c r="F69" s="170"/>
      <c r="G69" s="170"/>
      <c r="H69" s="170"/>
      <c r="I69" s="170"/>
    </row>
    <row r="70" spans="2:9" ht="11.25">
      <c r="B70" s="170"/>
      <c r="C70" s="170"/>
      <c r="D70" s="170"/>
      <c r="E70" s="170"/>
      <c r="F70" s="170"/>
      <c r="G70" s="170"/>
      <c r="H70" s="170"/>
      <c r="I70" s="170"/>
    </row>
    <row r="71" spans="2:9" ht="11.25">
      <c r="B71" s="170"/>
      <c r="C71" s="170"/>
      <c r="D71" s="170"/>
      <c r="E71" s="170"/>
      <c r="F71" s="170"/>
      <c r="G71" s="170"/>
      <c r="H71" s="170"/>
      <c r="I71" s="170"/>
    </row>
    <row r="72" spans="2:9" ht="11.25">
      <c r="B72" s="170"/>
      <c r="C72" s="170"/>
      <c r="D72" s="170"/>
      <c r="E72" s="170"/>
      <c r="F72" s="170"/>
      <c r="G72" s="170"/>
      <c r="H72" s="170"/>
      <c r="I72" s="170"/>
    </row>
    <row r="73" spans="2:9" ht="11.25">
      <c r="B73" s="170"/>
      <c r="C73" s="170"/>
      <c r="D73" s="170"/>
      <c r="E73" s="170"/>
      <c r="F73" s="170"/>
      <c r="G73" s="170"/>
      <c r="H73" s="170"/>
      <c r="I73" s="170"/>
    </row>
    <row r="74" spans="2:9" ht="11.25">
      <c r="B74" s="170"/>
      <c r="C74" s="170"/>
      <c r="D74" s="170"/>
      <c r="E74" s="170"/>
      <c r="F74" s="170"/>
      <c r="G74" s="170"/>
      <c r="H74" s="170"/>
      <c r="I74" s="170"/>
    </row>
    <row r="75" spans="2:9" ht="11.25">
      <c r="B75" s="170"/>
      <c r="C75" s="170"/>
      <c r="D75" s="170"/>
      <c r="E75" s="170"/>
      <c r="F75" s="170"/>
      <c r="G75" s="170"/>
      <c r="H75" s="170"/>
      <c r="I75" s="170"/>
    </row>
    <row r="76" spans="2:9" ht="11.25">
      <c r="B76" s="170"/>
      <c r="C76" s="170"/>
      <c r="D76" s="170"/>
      <c r="E76" s="170"/>
      <c r="F76" s="170"/>
      <c r="G76" s="170"/>
      <c r="H76" s="170"/>
      <c r="I76" s="170"/>
    </row>
    <row r="77" spans="2:9" ht="11.25">
      <c r="B77" s="170"/>
      <c r="C77" s="170"/>
      <c r="D77" s="170"/>
      <c r="E77" s="170"/>
      <c r="F77" s="170"/>
      <c r="G77" s="170"/>
      <c r="H77" s="170"/>
      <c r="I77" s="170"/>
    </row>
    <row r="78" spans="2:9" ht="11.25">
      <c r="B78" s="170"/>
      <c r="C78" s="170"/>
      <c r="D78" s="170"/>
      <c r="E78" s="170"/>
      <c r="F78" s="170"/>
      <c r="G78" s="170"/>
      <c r="H78" s="170"/>
      <c r="I78" s="170"/>
    </row>
    <row r="79" spans="2:9" ht="11.25">
      <c r="B79" s="170"/>
      <c r="C79" s="170"/>
      <c r="D79" s="170"/>
      <c r="E79" s="170"/>
      <c r="F79" s="170"/>
      <c r="G79" s="170"/>
      <c r="H79" s="170"/>
      <c r="I79" s="170"/>
    </row>
    <row r="80" spans="2:9" ht="11.25">
      <c r="B80" s="170"/>
      <c r="C80" s="170"/>
      <c r="D80" s="170"/>
      <c r="E80" s="170"/>
      <c r="F80" s="170"/>
      <c r="G80" s="170"/>
      <c r="H80" s="170"/>
      <c r="I80" s="170"/>
    </row>
    <row r="81" spans="2:9" ht="11.25">
      <c r="B81" s="170"/>
      <c r="C81" s="170"/>
      <c r="D81" s="170"/>
      <c r="E81" s="170"/>
      <c r="F81" s="170"/>
      <c r="G81" s="170"/>
      <c r="H81" s="170"/>
      <c r="I81" s="170"/>
    </row>
    <row r="82" spans="2:9" ht="11.25">
      <c r="B82" s="170"/>
      <c r="C82" s="170"/>
      <c r="D82" s="170"/>
      <c r="E82" s="170"/>
      <c r="F82" s="170"/>
      <c r="G82" s="170"/>
      <c r="H82" s="170"/>
      <c r="I82" s="170"/>
    </row>
    <row r="83" spans="2:9" ht="11.25">
      <c r="B83" s="170"/>
      <c r="C83" s="170"/>
      <c r="D83" s="170"/>
      <c r="E83" s="170"/>
      <c r="F83" s="170"/>
      <c r="G83" s="170"/>
      <c r="H83" s="170"/>
      <c r="I83" s="170"/>
    </row>
    <row r="84" spans="2:9" ht="11.25">
      <c r="B84" s="170"/>
      <c r="C84" s="170"/>
      <c r="D84" s="170"/>
      <c r="E84" s="170"/>
      <c r="F84" s="170"/>
      <c r="G84" s="170"/>
      <c r="H84" s="170"/>
      <c r="I84" s="170"/>
    </row>
    <row r="85" spans="2:9" ht="11.25">
      <c r="B85" s="170"/>
      <c r="C85" s="170"/>
      <c r="D85" s="170"/>
      <c r="E85" s="170"/>
      <c r="F85" s="170"/>
      <c r="G85" s="170"/>
      <c r="H85" s="170"/>
      <c r="I85" s="170"/>
    </row>
    <row r="86" spans="2:9" ht="11.25">
      <c r="B86" s="170"/>
      <c r="C86" s="170"/>
      <c r="D86" s="170"/>
      <c r="E86" s="170"/>
      <c r="F86" s="170"/>
      <c r="G86" s="170"/>
      <c r="H86" s="170"/>
      <c r="I86" s="170"/>
    </row>
    <row r="87" spans="2:9" ht="11.25">
      <c r="B87" s="170"/>
      <c r="C87" s="170"/>
      <c r="D87" s="170"/>
      <c r="E87" s="170"/>
      <c r="F87" s="170"/>
      <c r="G87" s="170"/>
      <c r="H87" s="170"/>
      <c r="I87" s="170"/>
    </row>
    <row r="88" spans="2:9" ht="11.25">
      <c r="B88" s="170"/>
      <c r="C88" s="170"/>
      <c r="D88" s="170"/>
      <c r="E88" s="170"/>
      <c r="F88" s="170"/>
      <c r="G88" s="170"/>
      <c r="H88" s="170"/>
      <c r="I88" s="170"/>
    </row>
    <row r="89" spans="2:9" ht="11.25">
      <c r="B89" s="170"/>
      <c r="C89" s="170"/>
      <c r="D89" s="170"/>
      <c r="E89" s="170"/>
      <c r="F89" s="170"/>
      <c r="G89" s="170"/>
      <c r="H89" s="170"/>
      <c r="I89" s="170"/>
    </row>
    <row r="90" spans="2:9" ht="11.25">
      <c r="B90" s="170"/>
      <c r="C90" s="170"/>
      <c r="D90" s="170"/>
      <c r="E90" s="170"/>
      <c r="F90" s="170"/>
      <c r="G90" s="170"/>
      <c r="H90" s="170"/>
      <c r="I90" s="170"/>
    </row>
    <row r="91" spans="2:9" ht="11.25">
      <c r="B91" s="170"/>
      <c r="C91" s="170"/>
      <c r="D91" s="170"/>
      <c r="E91" s="170"/>
      <c r="F91" s="170"/>
      <c r="G91" s="170"/>
      <c r="H91" s="170"/>
      <c r="I91" s="170"/>
    </row>
    <row r="92" spans="2:9" ht="11.25">
      <c r="B92" s="170"/>
      <c r="C92" s="170"/>
      <c r="D92" s="170"/>
      <c r="E92" s="170"/>
      <c r="F92" s="170"/>
      <c r="G92" s="170"/>
      <c r="H92" s="170"/>
      <c r="I92" s="170"/>
    </row>
    <row r="93" spans="2:9" ht="11.25">
      <c r="B93" s="170"/>
      <c r="C93" s="170"/>
      <c r="D93" s="170"/>
      <c r="E93" s="170"/>
      <c r="F93" s="170"/>
      <c r="G93" s="170"/>
      <c r="H93" s="170"/>
      <c r="I93" s="170"/>
    </row>
    <row r="94" spans="2:9" ht="11.25">
      <c r="B94" s="170"/>
      <c r="C94" s="170"/>
      <c r="D94" s="170"/>
      <c r="E94" s="170"/>
      <c r="F94" s="170"/>
      <c r="G94" s="170"/>
      <c r="H94" s="170"/>
      <c r="I94" s="170"/>
    </row>
    <row r="95" spans="2:9" ht="11.25">
      <c r="B95" s="170"/>
      <c r="C95" s="170"/>
      <c r="D95" s="170"/>
      <c r="E95" s="170"/>
      <c r="F95" s="170"/>
      <c r="G95" s="170"/>
      <c r="H95" s="170"/>
      <c r="I95" s="170"/>
    </row>
    <row r="96" spans="2:9" ht="11.25">
      <c r="B96" s="170"/>
      <c r="C96" s="170"/>
      <c r="D96" s="170"/>
      <c r="E96" s="170"/>
      <c r="F96" s="170"/>
      <c r="G96" s="170"/>
      <c r="H96" s="170"/>
      <c r="I96" s="170"/>
    </row>
    <row r="97" spans="2:9" ht="11.25">
      <c r="B97" s="170"/>
      <c r="C97" s="170"/>
      <c r="D97" s="170"/>
      <c r="E97" s="170"/>
      <c r="F97" s="170"/>
      <c r="G97" s="170"/>
      <c r="H97" s="170"/>
      <c r="I97" s="170"/>
    </row>
    <row r="98" spans="2:9" ht="11.25">
      <c r="B98" s="170"/>
      <c r="C98" s="170"/>
      <c r="D98" s="170"/>
      <c r="E98" s="170"/>
      <c r="F98" s="170"/>
      <c r="G98" s="170"/>
      <c r="H98" s="170"/>
      <c r="I98" s="170"/>
    </row>
    <row r="99" spans="2:9" ht="11.25">
      <c r="B99" s="170"/>
      <c r="C99" s="170"/>
      <c r="D99" s="170"/>
      <c r="E99" s="170"/>
      <c r="F99" s="170"/>
      <c r="G99" s="170"/>
      <c r="H99" s="170"/>
      <c r="I99" s="170"/>
    </row>
    <row r="100" spans="2:9" ht="11.25">
      <c r="B100" s="170"/>
      <c r="C100" s="170"/>
      <c r="D100" s="170"/>
      <c r="E100" s="170"/>
      <c r="F100" s="170"/>
      <c r="G100" s="170"/>
      <c r="H100" s="170"/>
      <c r="I100" s="170"/>
    </row>
    <row r="101" spans="2:9" ht="11.25">
      <c r="B101" s="170"/>
      <c r="C101" s="170"/>
      <c r="D101" s="170"/>
      <c r="E101" s="170"/>
      <c r="F101" s="170"/>
      <c r="G101" s="170"/>
      <c r="H101" s="170"/>
      <c r="I101" s="170"/>
    </row>
    <row r="102" spans="2:9" ht="11.25">
      <c r="B102" s="170"/>
      <c r="C102" s="170"/>
      <c r="D102" s="170"/>
      <c r="E102" s="170"/>
      <c r="F102" s="170"/>
      <c r="G102" s="170"/>
      <c r="H102" s="170"/>
      <c r="I102" s="170"/>
    </row>
    <row r="103" spans="2:9" ht="11.25">
      <c r="B103" s="170"/>
      <c r="C103" s="170"/>
      <c r="D103" s="170"/>
      <c r="E103" s="170"/>
      <c r="F103" s="170"/>
      <c r="G103" s="170"/>
      <c r="H103" s="170"/>
      <c r="I103" s="170"/>
    </row>
    <row r="104" spans="2:9" ht="11.25">
      <c r="B104" s="170"/>
      <c r="C104" s="170"/>
      <c r="D104" s="170"/>
      <c r="E104" s="170"/>
      <c r="F104" s="170"/>
      <c r="G104" s="170"/>
      <c r="H104" s="170"/>
      <c r="I104" s="170"/>
    </row>
    <row r="105" spans="2:9" ht="11.25">
      <c r="B105" s="170"/>
      <c r="C105" s="170"/>
      <c r="D105" s="170"/>
      <c r="E105" s="170"/>
      <c r="F105" s="170"/>
      <c r="G105" s="170"/>
      <c r="H105" s="170"/>
      <c r="I105" s="170"/>
    </row>
    <row r="106" spans="2:9" ht="11.25">
      <c r="B106" s="170"/>
      <c r="C106" s="170"/>
      <c r="D106" s="170"/>
      <c r="E106" s="170"/>
      <c r="F106" s="170"/>
      <c r="G106" s="170"/>
      <c r="H106" s="170"/>
      <c r="I106" s="170"/>
    </row>
    <row r="107" spans="2:9" ht="11.25">
      <c r="B107" s="170"/>
      <c r="C107" s="170"/>
      <c r="D107" s="170"/>
      <c r="E107" s="170"/>
      <c r="F107" s="170"/>
      <c r="G107" s="170"/>
      <c r="H107" s="170"/>
      <c r="I107" s="170"/>
    </row>
    <row r="108" spans="2:9" ht="11.25">
      <c r="B108" s="170"/>
      <c r="C108" s="170"/>
      <c r="D108" s="170"/>
      <c r="E108" s="170"/>
      <c r="F108" s="170"/>
      <c r="G108" s="170"/>
      <c r="H108" s="170"/>
      <c r="I108" s="170"/>
    </row>
    <row r="109" spans="2:9" ht="11.25">
      <c r="B109" s="170"/>
      <c r="C109" s="170"/>
      <c r="D109" s="170"/>
      <c r="E109" s="170"/>
      <c r="F109" s="170"/>
      <c r="G109" s="170"/>
      <c r="H109" s="170"/>
      <c r="I109" s="170"/>
    </row>
    <row r="110" spans="2:9" ht="11.25">
      <c r="B110" s="170"/>
      <c r="C110" s="170"/>
      <c r="D110" s="170"/>
      <c r="E110" s="170"/>
      <c r="F110" s="170"/>
      <c r="G110" s="170"/>
      <c r="H110" s="170"/>
      <c r="I110" s="170"/>
    </row>
    <row r="111" spans="2:9" ht="11.25">
      <c r="B111" s="170"/>
      <c r="C111" s="170"/>
      <c r="D111" s="170"/>
      <c r="E111" s="170"/>
      <c r="F111" s="170"/>
      <c r="G111" s="170"/>
      <c r="H111" s="170"/>
      <c r="I111" s="170"/>
    </row>
    <row r="112" spans="2:9" ht="11.25">
      <c r="B112" s="170"/>
      <c r="C112" s="170"/>
      <c r="D112" s="170"/>
      <c r="E112" s="170"/>
      <c r="F112" s="170"/>
      <c r="G112" s="170"/>
      <c r="H112" s="170"/>
      <c r="I112" s="170"/>
    </row>
    <row r="113" spans="2:9" ht="11.25">
      <c r="B113" s="170"/>
      <c r="C113" s="170"/>
      <c r="D113" s="170"/>
      <c r="E113" s="170"/>
      <c r="F113" s="170"/>
      <c r="G113" s="170"/>
      <c r="H113" s="170"/>
      <c r="I113" s="170"/>
    </row>
    <row r="114" spans="2:9" ht="11.25">
      <c r="B114" s="170"/>
      <c r="C114" s="170"/>
      <c r="D114" s="170"/>
      <c r="E114" s="170"/>
      <c r="F114" s="170"/>
      <c r="G114" s="170"/>
      <c r="H114" s="170"/>
      <c r="I114" s="170"/>
    </row>
    <row r="115" spans="2:9" ht="11.25">
      <c r="B115" s="170"/>
      <c r="C115" s="170"/>
      <c r="D115" s="170"/>
      <c r="E115" s="170"/>
      <c r="F115" s="170"/>
      <c r="G115" s="170"/>
      <c r="H115" s="170"/>
      <c r="I115" s="170"/>
    </row>
    <row r="116" spans="2:9" ht="11.25">
      <c r="B116" s="170"/>
      <c r="C116" s="170"/>
      <c r="D116" s="170"/>
      <c r="E116" s="170"/>
      <c r="F116" s="170"/>
      <c r="G116" s="170"/>
      <c r="H116" s="170"/>
      <c r="I116" s="170"/>
    </row>
    <row r="117" spans="2:9" ht="11.25">
      <c r="B117" s="170"/>
      <c r="C117" s="170"/>
      <c r="D117" s="170"/>
      <c r="E117" s="170"/>
      <c r="F117" s="170"/>
      <c r="G117" s="170"/>
      <c r="H117" s="170"/>
      <c r="I117" s="170"/>
    </row>
    <row r="118" spans="2:9" ht="11.25">
      <c r="B118" s="170"/>
      <c r="C118" s="170"/>
      <c r="D118" s="170"/>
      <c r="E118" s="170"/>
      <c r="F118" s="170"/>
      <c r="G118" s="170"/>
      <c r="H118" s="170"/>
      <c r="I118" s="170"/>
    </row>
    <row r="119" spans="2:9" ht="11.25">
      <c r="B119" s="170"/>
      <c r="C119" s="170"/>
      <c r="D119" s="170"/>
      <c r="E119" s="170"/>
      <c r="F119" s="170"/>
      <c r="G119" s="170"/>
      <c r="H119" s="170"/>
      <c r="I119" s="170"/>
    </row>
    <row r="120" spans="2:9" ht="11.25">
      <c r="B120" s="170"/>
      <c r="C120" s="170"/>
      <c r="D120" s="170"/>
      <c r="E120" s="170"/>
      <c r="F120" s="170"/>
      <c r="G120" s="170"/>
      <c r="H120" s="170"/>
      <c r="I120" s="170"/>
    </row>
    <row r="121" spans="2:9" ht="11.25">
      <c r="B121" s="170"/>
      <c r="C121" s="170"/>
      <c r="D121" s="170"/>
      <c r="E121" s="170"/>
      <c r="F121" s="170"/>
      <c r="G121" s="170"/>
      <c r="H121" s="170"/>
      <c r="I121" s="170"/>
    </row>
    <row r="122" spans="2:9" ht="11.25">
      <c r="B122" s="170"/>
      <c r="C122" s="170"/>
      <c r="D122" s="170"/>
      <c r="E122" s="170"/>
      <c r="F122" s="170"/>
      <c r="G122" s="170"/>
      <c r="H122" s="170"/>
      <c r="I122" s="170"/>
    </row>
    <row r="123" spans="2:9" ht="11.25">
      <c r="B123" s="170"/>
      <c r="C123" s="170"/>
      <c r="D123" s="170"/>
      <c r="E123" s="170"/>
      <c r="F123" s="170"/>
      <c r="G123" s="170"/>
      <c r="H123" s="170"/>
      <c r="I123" s="170"/>
    </row>
    <row r="124" spans="2:9" ht="11.25">
      <c r="B124" s="170"/>
      <c r="C124" s="170"/>
      <c r="D124" s="170"/>
      <c r="E124" s="170"/>
      <c r="F124" s="170"/>
      <c r="G124" s="170"/>
      <c r="H124" s="170"/>
      <c r="I124" s="170"/>
    </row>
    <row r="125" spans="2:9" ht="11.25">
      <c r="B125" s="170"/>
      <c r="C125" s="170"/>
      <c r="D125" s="170"/>
      <c r="E125" s="170"/>
      <c r="F125" s="170"/>
      <c r="G125" s="170"/>
      <c r="H125" s="170"/>
      <c r="I125" s="170"/>
    </row>
    <row r="126" spans="2:9" ht="11.25">
      <c r="B126" s="170"/>
      <c r="C126" s="170"/>
      <c r="D126" s="170"/>
      <c r="E126" s="170"/>
      <c r="F126" s="170"/>
      <c r="G126" s="170"/>
      <c r="H126" s="170"/>
      <c r="I126" s="170"/>
    </row>
    <row r="127" spans="2:9" ht="11.25">
      <c r="B127" s="170"/>
      <c r="C127" s="170"/>
      <c r="D127" s="170"/>
      <c r="E127" s="170"/>
      <c r="F127" s="170"/>
      <c r="G127" s="170"/>
      <c r="H127" s="170"/>
      <c r="I127" s="170"/>
    </row>
    <row r="128" spans="2:9" ht="11.25">
      <c r="B128" s="170"/>
      <c r="C128" s="170"/>
      <c r="D128" s="170"/>
      <c r="E128" s="170"/>
      <c r="F128" s="170"/>
      <c r="G128" s="170"/>
      <c r="H128" s="170"/>
      <c r="I128" s="170"/>
    </row>
    <row r="129" spans="2:9" ht="11.25">
      <c r="B129" s="170"/>
      <c r="C129" s="170"/>
      <c r="D129" s="170"/>
      <c r="E129" s="170"/>
      <c r="F129" s="170"/>
      <c r="G129" s="170"/>
      <c r="H129" s="170"/>
      <c r="I129" s="170"/>
    </row>
    <row r="130" spans="2:9" ht="11.25">
      <c r="B130" s="170"/>
      <c r="C130" s="170"/>
      <c r="D130" s="170"/>
      <c r="E130" s="170"/>
      <c r="F130" s="170"/>
      <c r="G130" s="170"/>
      <c r="H130" s="170"/>
      <c r="I130" s="170"/>
    </row>
    <row r="131" spans="2:9" ht="11.25">
      <c r="B131" s="170"/>
      <c r="C131" s="170"/>
      <c r="D131" s="170"/>
      <c r="E131" s="170"/>
      <c r="F131" s="170"/>
      <c r="G131" s="170"/>
      <c r="H131" s="170"/>
      <c r="I131" s="170"/>
    </row>
    <row r="132" spans="2:9" ht="11.25">
      <c r="B132" s="170"/>
      <c r="C132" s="170"/>
      <c r="D132" s="170"/>
      <c r="E132" s="170"/>
      <c r="F132" s="170"/>
      <c r="G132" s="170"/>
      <c r="H132" s="170"/>
      <c r="I132" s="170"/>
    </row>
    <row r="133" spans="2:9" ht="11.25">
      <c r="B133" s="170"/>
      <c r="C133" s="170"/>
      <c r="D133" s="170"/>
      <c r="E133" s="170"/>
      <c r="F133" s="170"/>
      <c r="G133" s="170"/>
      <c r="H133" s="170"/>
      <c r="I133" s="170"/>
    </row>
    <row r="134" spans="2:9" ht="11.25">
      <c r="B134" s="170"/>
      <c r="C134" s="170"/>
      <c r="D134" s="170"/>
      <c r="E134" s="170"/>
      <c r="F134" s="170"/>
      <c r="G134" s="170"/>
      <c r="H134" s="170"/>
      <c r="I134" s="170"/>
    </row>
    <row r="135" spans="2:9" ht="11.25">
      <c r="B135" s="170"/>
      <c r="C135" s="170"/>
      <c r="D135" s="170"/>
      <c r="E135" s="170"/>
      <c r="F135" s="170"/>
      <c r="G135" s="170"/>
      <c r="H135" s="170"/>
      <c r="I135" s="170"/>
    </row>
    <row r="136" spans="2:9" ht="11.25">
      <c r="B136" s="170"/>
      <c r="C136" s="170"/>
      <c r="D136" s="170"/>
      <c r="E136" s="170"/>
      <c r="F136" s="170"/>
      <c r="G136" s="170"/>
      <c r="H136" s="170"/>
      <c r="I136" s="170"/>
    </row>
    <row r="137" spans="2:9" ht="11.25">
      <c r="B137" s="170"/>
      <c r="C137" s="170"/>
      <c r="D137" s="170"/>
      <c r="E137" s="170"/>
      <c r="F137" s="170"/>
      <c r="G137" s="170"/>
      <c r="H137" s="170"/>
      <c r="I137" s="170"/>
    </row>
    <row r="138" spans="2:9" ht="11.25">
      <c r="B138" s="170"/>
      <c r="C138" s="170"/>
      <c r="D138" s="170"/>
      <c r="E138" s="170"/>
      <c r="F138" s="170"/>
      <c r="G138" s="170"/>
      <c r="H138" s="170"/>
      <c r="I138" s="170"/>
    </row>
    <row r="139" spans="2:9" ht="11.25">
      <c r="B139" s="170"/>
      <c r="C139" s="170"/>
      <c r="D139" s="170"/>
      <c r="E139" s="170"/>
      <c r="F139" s="170"/>
      <c r="G139" s="170"/>
      <c r="H139" s="170"/>
      <c r="I139" s="170"/>
    </row>
    <row r="140" spans="2:9" ht="11.25">
      <c r="B140" s="170"/>
      <c r="C140" s="170"/>
      <c r="D140" s="170"/>
      <c r="E140" s="170"/>
      <c r="F140" s="170"/>
      <c r="G140" s="170"/>
      <c r="H140" s="170"/>
      <c r="I140" s="170"/>
    </row>
    <row r="141" spans="2:9" ht="11.25">
      <c r="B141" s="170"/>
      <c r="C141" s="170"/>
      <c r="D141" s="170"/>
      <c r="E141" s="170"/>
      <c r="F141" s="170"/>
      <c r="G141" s="170"/>
      <c r="H141" s="170"/>
      <c r="I141" s="170"/>
    </row>
    <row r="142" spans="2:9" ht="11.25">
      <c r="B142" s="170"/>
      <c r="C142" s="170"/>
      <c r="D142" s="170"/>
      <c r="E142" s="170"/>
      <c r="F142" s="170"/>
      <c r="G142" s="170"/>
      <c r="H142" s="170"/>
      <c r="I142" s="170"/>
    </row>
    <row r="143" spans="2:9" ht="11.25">
      <c r="B143" s="170"/>
      <c r="C143" s="170"/>
      <c r="D143" s="170"/>
      <c r="E143" s="170"/>
      <c r="F143" s="170"/>
      <c r="G143" s="170"/>
      <c r="H143" s="170"/>
      <c r="I143" s="170"/>
    </row>
    <row r="144" spans="2:9" ht="11.25">
      <c r="B144" s="170"/>
      <c r="C144" s="170"/>
      <c r="D144" s="170"/>
      <c r="E144" s="170"/>
      <c r="F144" s="170"/>
      <c r="G144" s="170"/>
      <c r="H144" s="170"/>
      <c r="I144" s="170"/>
    </row>
    <row r="145" spans="2:9" ht="11.25">
      <c r="B145" s="170"/>
      <c r="C145" s="170"/>
      <c r="D145" s="170"/>
      <c r="E145" s="170"/>
      <c r="F145" s="170"/>
      <c r="G145" s="170"/>
      <c r="H145" s="170"/>
      <c r="I145" s="170"/>
    </row>
    <row r="146" spans="2:9" ht="11.25">
      <c r="B146" s="170"/>
      <c r="C146" s="170"/>
      <c r="D146" s="170"/>
      <c r="E146" s="170"/>
      <c r="F146" s="170"/>
      <c r="G146" s="170"/>
      <c r="H146" s="170"/>
      <c r="I146" s="170"/>
    </row>
    <row r="147" spans="2:9" ht="11.25">
      <c r="B147" s="170"/>
      <c r="C147" s="170"/>
      <c r="D147" s="170"/>
      <c r="E147" s="170"/>
      <c r="F147" s="170"/>
      <c r="G147" s="170"/>
      <c r="H147" s="170"/>
      <c r="I147" s="170"/>
    </row>
    <row r="148" spans="2:9" ht="11.25">
      <c r="B148" s="170"/>
      <c r="C148" s="170"/>
      <c r="D148" s="170"/>
      <c r="E148" s="170"/>
      <c r="F148" s="170"/>
      <c r="G148" s="170"/>
      <c r="H148" s="170"/>
      <c r="I148" s="170"/>
    </row>
    <row r="149" spans="2:9" ht="11.25">
      <c r="B149" s="170"/>
      <c r="C149" s="170"/>
      <c r="D149" s="170"/>
      <c r="E149" s="170"/>
      <c r="F149" s="170"/>
      <c r="G149" s="170"/>
      <c r="H149" s="170"/>
      <c r="I149" s="170"/>
    </row>
    <row r="150" spans="2:9" ht="11.25">
      <c r="B150" s="170"/>
      <c r="C150" s="170"/>
      <c r="D150" s="170"/>
      <c r="E150" s="170"/>
      <c r="F150" s="170"/>
      <c r="G150" s="170"/>
      <c r="H150" s="170"/>
      <c r="I150" s="170"/>
    </row>
    <row r="151" spans="2:9" ht="11.25">
      <c r="B151" s="170"/>
      <c r="C151" s="170"/>
      <c r="D151" s="170"/>
      <c r="E151" s="170"/>
      <c r="F151" s="170"/>
      <c r="G151" s="170"/>
      <c r="H151" s="170"/>
      <c r="I151" s="170"/>
    </row>
    <row r="152" spans="2:9" ht="11.25">
      <c r="B152" s="170"/>
      <c r="C152" s="170"/>
      <c r="D152" s="170"/>
      <c r="E152" s="170"/>
      <c r="F152" s="170"/>
      <c r="G152" s="170"/>
      <c r="H152" s="170"/>
      <c r="I152" s="170"/>
    </row>
    <row r="153" spans="2:9" ht="11.25">
      <c r="B153" s="170"/>
      <c r="C153" s="170"/>
      <c r="D153" s="170"/>
      <c r="E153" s="170"/>
      <c r="F153" s="170"/>
      <c r="G153" s="170"/>
      <c r="H153" s="170"/>
      <c r="I153" s="170"/>
    </row>
    <row r="154" spans="2:9" ht="11.25">
      <c r="B154" s="170"/>
      <c r="C154" s="170"/>
      <c r="D154" s="170"/>
      <c r="E154" s="170"/>
      <c r="F154" s="170"/>
      <c r="G154" s="170"/>
      <c r="H154" s="170"/>
      <c r="I154" s="170"/>
    </row>
    <row r="155" spans="2:9" ht="11.25">
      <c r="B155" s="170"/>
      <c r="C155" s="170"/>
      <c r="D155" s="170"/>
      <c r="E155" s="170"/>
      <c r="F155" s="170"/>
      <c r="G155" s="170"/>
      <c r="H155" s="170"/>
      <c r="I155" s="170"/>
    </row>
    <row r="156" spans="2:9" ht="11.25">
      <c r="B156" s="170"/>
      <c r="C156" s="170"/>
      <c r="D156" s="170"/>
      <c r="E156" s="170"/>
      <c r="F156" s="170"/>
      <c r="G156" s="170"/>
      <c r="H156" s="170"/>
      <c r="I156" s="170"/>
    </row>
    <row r="157" spans="2:9" ht="11.25">
      <c r="B157" s="170"/>
      <c r="C157" s="170"/>
      <c r="D157" s="170"/>
      <c r="E157" s="170"/>
      <c r="F157" s="170"/>
      <c r="G157" s="170"/>
      <c r="H157" s="170"/>
      <c r="I157" s="170"/>
    </row>
    <row r="158" spans="2:9" ht="11.25">
      <c r="B158" s="170"/>
      <c r="C158" s="170"/>
      <c r="D158" s="170"/>
      <c r="E158" s="170"/>
      <c r="F158" s="170"/>
      <c r="G158" s="170"/>
      <c r="H158" s="170"/>
      <c r="I158" s="170"/>
    </row>
    <row r="159" spans="2:9" ht="11.25">
      <c r="B159" s="170"/>
      <c r="C159" s="170"/>
      <c r="D159" s="170"/>
      <c r="E159" s="170"/>
      <c r="F159" s="170"/>
      <c r="G159" s="170"/>
      <c r="H159" s="170"/>
      <c r="I159" s="170"/>
    </row>
    <row r="160" spans="2:9" ht="11.25">
      <c r="B160" s="170"/>
      <c r="C160" s="170"/>
      <c r="D160" s="170"/>
      <c r="E160" s="170"/>
      <c r="F160" s="170"/>
      <c r="G160" s="170"/>
      <c r="H160" s="170"/>
      <c r="I160" s="170"/>
    </row>
    <row r="161" spans="2:9" ht="11.25">
      <c r="B161" s="170"/>
      <c r="C161" s="170"/>
      <c r="D161" s="170"/>
      <c r="E161" s="170"/>
      <c r="F161" s="170"/>
      <c r="G161" s="170"/>
      <c r="H161" s="170"/>
      <c r="I161" s="170"/>
    </row>
    <row r="162" spans="2:9" ht="11.25">
      <c r="B162" s="170"/>
      <c r="C162" s="170"/>
      <c r="D162" s="170"/>
      <c r="E162" s="170"/>
      <c r="F162" s="170"/>
      <c r="G162" s="170"/>
      <c r="H162" s="170"/>
      <c r="I162" s="170"/>
    </row>
    <row r="163" spans="2:9" ht="11.25">
      <c r="B163" s="170"/>
      <c r="C163" s="170"/>
      <c r="D163" s="170"/>
      <c r="E163" s="170"/>
      <c r="F163" s="170"/>
      <c r="G163" s="170"/>
      <c r="H163" s="170"/>
      <c r="I163" s="170"/>
    </row>
    <row r="164" spans="2:9" ht="11.25">
      <c r="B164" s="170"/>
      <c r="C164" s="170"/>
      <c r="D164" s="170"/>
      <c r="E164" s="170"/>
      <c r="F164" s="170"/>
      <c r="G164" s="170"/>
      <c r="H164" s="170"/>
      <c r="I164" s="170"/>
    </row>
    <row r="165" spans="2:9" ht="11.25">
      <c r="B165" s="170"/>
      <c r="C165" s="170"/>
      <c r="D165" s="170"/>
      <c r="E165" s="170"/>
      <c r="F165" s="170"/>
      <c r="G165" s="170"/>
      <c r="H165" s="170"/>
      <c r="I165" s="170"/>
    </row>
    <row r="166" spans="2:9" ht="11.25">
      <c r="B166" s="170"/>
      <c r="C166" s="170"/>
      <c r="D166" s="170"/>
      <c r="E166" s="170"/>
      <c r="F166" s="170"/>
      <c r="G166" s="170"/>
      <c r="H166" s="170"/>
      <c r="I166" s="170"/>
    </row>
    <row r="167" spans="2:9" ht="11.25">
      <c r="B167" s="170"/>
      <c r="C167" s="170"/>
      <c r="D167" s="170"/>
      <c r="E167" s="170"/>
      <c r="F167" s="170"/>
      <c r="G167" s="170"/>
      <c r="H167" s="170"/>
      <c r="I167" s="170"/>
    </row>
    <row r="168" spans="2:9" ht="11.25">
      <c r="B168" s="170"/>
      <c r="C168" s="170"/>
      <c r="D168" s="170"/>
      <c r="E168" s="170"/>
      <c r="F168" s="170"/>
      <c r="G168" s="170"/>
      <c r="H168" s="170"/>
      <c r="I168" s="170"/>
    </row>
    <row r="169" spans="2:9" ht="11.25">
      <c r="B169" s="170"/>
      <c r="C169" s="170"/>
      <c r="D169" s="170"/>
      <c r="E169" s="170"/>
      <c r="F169" s="170"/>
      <c r="G169" s="170"/>
      <c r="H169" s="170"/>
      <c r="I169" s="170"/>
    </row>
    <row r="170" spans="2:9" ht="11.25">
      <c r="B170" s="170"/>
      <c r="C170" s="170"/>
      <c r="D170" s="170"/>
      <c r="E170" s="170"/>
      <c r="F170" s="170"/>
      <c r="G170" s="170"/>
      <c r="H170" s="170"/>
      <c r="I170" s="170"/>
    </row>
    <row r="171" spans="2:9" ht="11.25">
      <c r="B171" s="170"/>
      <c r="C171" s="170"/>
      <c r="D171" s="170"/>
      <c r="E171" s="170"/>
      <c r="F171" s="170"/>
      <c r="G171" s="170"/>
      <c r="H171" s="170"/>
      <c r="I171" s="170"/>
    </row>
    <row r="172" spans="2:9" ht="11.25">
      <c r="B172" s="170"/>
      <c r="C172" s="170"/>
      <c r="D172" s="170"/>
      <c r="E172" s="170"/>
      <c r="F172" s="170"/>
      <c r="G172" s="170"/>
      <c r="H172" s="170"/>
      <c r="I172" s="170"/>
    </row>
    <row r="173" spans="2:9" ht="11.25">
      <c r="B173" s="170"/>
      <c r="C173" s="170"/>
      <c r="D173" s="170"/>
      <c r="E173" s="170"/>
      <c r="F173" s="170"/>
      <c r="G173" s="170"/>
      <c r="H173" s="170"/>
      <c r="I173" s="170"/>
    </row>
    <row r="174" spans="2:9" ht="11.25">
      <c r="B174" s="170"/>
      <c r="C174" s="170"/>
      <c r="D174" s="170"/>
      <c r="E174" s="170"/>
      <c r="F174" s="170"/>
      <c r="G174" s="170"/>
      <c r="H174" s="170"/>
      <c r="I174" s="170"/>
    </row>
    <row r="175" spans="2:9" ht="11.25">
      <c r="B175" s="170"/>
      <c r="C175" s="170"/>
      <c r="D175" s="170"/>
      <c r="E175" s="170"/>
      <c r="F175" s="170"/>
      <c r="G175" s="170"/>
      <c r="H175" s="170"/>
      <c r="I175" s="170"/>
    </row>
    <row r="176" spans="2:9" ht="11.25">
      <c r="B176" s="170"/>
      <c r="C176" s="170"/>
      <c r="D176" s="170"/>
      <c r="E176" s="170"/>
      <c r="F176" s="170"/>
      <c r="G176" s="170"/>
      <c r="H176" s="170"/>
      <c r="I176" s="170"/>
    </row>
    <row r="177" spans="2:9" ht="11.25">
      <c r="B177" s="170"/>
      <c r="C177" s="170"/>
      <c r="D177" s="170"/>
      <c r="E177" s="170"/>
      <c r="F177" s="170"/>
      <c r="G177" s="170"/>
      <c r="H177" s="170"/>
      <c r="I177" s="170"/>
    </row>
    <row r="178" spans="2:9" ht="11.25">
      <c r="B178" s="170"/>
      <c r="C178" s="170"/>
      <c r="D178" s="170"/>
      <c r="E178" s="170"/>
      <c r="F178" s="170"/>
      <c r="G178" s="170"/>
      <c r="H178" s="170"/>
      <c r="I178" s="170"/>
    </row>
    <row r="179" spans="2:9" ht="11.25">
      <c r="B179" s="170"/>
      <c r="C179" s="170"/>
      <c r="D179" s="170"/>
      <c r="E179" s="170"/>
      <c r="F179" s="170"/>
      <c r="G179" s="170"/>
      <c r="H179" s="170"/>
      <c r="I179" s="170"/>
    </row>
    <row r="180" spans="2:9" ht="11.25">
      <c r="B180" s="170"/>
      <c r="C180" s="170"/>
      <c r="D180" s="170"/>
      <c r="E180" s="170"/>
      <c r="F180" s="170"/>
      <c r="G180" s="170"/>
      <c r="H180" s="170"/>
      <c r="I180" s="170"/>
    </row>
    <row r="181" spans="2:9" ht="11.25">
      <c r="B181" s="170"/>
      <c r="C181" s="170"/>
      <c r="D181" s="170"/>
      <c r="E181" s="170"/>
      <c r="F181" s="170"/>
      <c r="G181" s="170"/>
      <c r="H181" s="170"/>
      <c r="I181" s="170"/>
    </row>
    <row r="182" spans="2:9" ht="11.25">
      <c r="B182" s="170"/>
      <c r="C182" s="170"/>
      <c r="D182" s="170"/>
      <c r="E182" s="170"/>
      <c r="F182" s="170"/>
      <c r="G182" s="170"/>
      <c r="H182" s="170"/>
      <c r="I182" s="170"/>
    </row>
    <row r="183" spans="2:9" ht="11.25">
      <c r="B183" s="170"/>
      <c r="C183" s="170"/>
      <c r="D183" s="170"/>
      <c r="E183" s="170"/>
      <c r="F183" s="170"/>
      <c r="G183" s="170"/>
      <c r="H183" s="170"/>
      <c r="I183" s="170"/>
    </row>
    <row r="184" spans="2:9" ht="11.25">
      <c r="B184" s="170"/>
      <c r="C184" s="170"/>
      <c r="D184" s="170"/>
      <c r="E184" s="170"/>
      <c r="F184" s="170"/>
      <c r="G184" s="170"/>
      <c r="H184" s="170"/>
      <c r="I184" s="170"/>
    </row>
    <row r="185" spans="2:9" ht="11.25">
      <c r="B185" s="170"/>
      <c r="C185" s="170"/>
      <c r="D185" s="170"/>
      <c r="E185" s="170"/>
      <c r="F185" s="170"/>
      <c r="G185" s="170"/>
      <c r="H185" s="170"/>
      <c r="I185" s="170"/>
    </row>
    <row r="186" spans="2:9" ht="11.25">
      <c r="B186" s="170"/>
      <c r="C186" s="170"/>
      <c r="D186" s="170"/>
      <c r="E186" s="170"/>
      <c r="F186" s="170"/>
      <c r="G186" s="170"/>
      <c r="H186" s="170"/>
      <c r="I186" s="170"/>
    </row>
    <row r="187" spans="2:9" ht="11.25">
      <c r="B187" s="170"/>
      <c r="C187" s="170"/>
      <c r="D187" s="170"/>
      <c r="E187" s="170"/>
      <c r="F187" s="170"/>
      <c r="G187" s="170"/>
      <c r="H187" s="170"/>
      <c r="I187" s="170"/>
    </row>
    <row r="188" spans="2:9" ht="11.25">
      <c r="B188" s="170"/>
      <c r="C188" s="170"/>
      <c r="D188" s="170"/>
      <c r="E188" s="170"/>
      <c r="F188" s="170"/>
      <c r="G188" s="170"/>
      <c r="H188" s="170"/>
      <c r="I188" s="170"/>
    </row>
    <row r="189" spans="2:9" ht="11.25">
      <c r="B189" s="170"/>
      <c r="C189" s="170"/>
      <c r="D189" s="170"/>
      <c r="E189" s="170"/>
      <c r="F189" s="170"/>
      <c r="G189" s="170"/>
      <c r="H189" s="170"/>
      <c r="I189" s="170"/>
    </row>
    <row r="190" spans="2:9" ht="11.25">
      <c r="B190" s="170"/>
      <c r="C190" s="170"/>
      <c r="D190" s="170"/>
      <c r="E190" s="170"/>
      <c r="F190" s="170"/>
      <c r="G190" s="170"/>
      <c r="H190" s="170"/>
      <c r="I190" s="170"/>
    </row>
    <row r="191" spans="2:9" ht="11.25">
      <c r="B191" s="170"/>
      <c r="C191" s="170"/>
      <c r="D191" s="170"/>
      <c r="E191" s="170"/>
      <c r="F191" s="170"/>
      <c r="G191" s="170"/>
      <c r="H191" s="170"/>
      <c r="I191" s="170"/>
    </row>
    <row r="192" spans="2:9" ht="11.25">
      <c r="B192" s="170"/>
      <c r="C192" s="170"/>
      <c r="D192" s="170"/>
      <c r="E192" s="170"/>
      <c r="F192" s="170"/>
      <c r="G192" s="170"/>
      <c r="H192" s="170"/>
      <c r="I192" s="170"/>
    </row>
    <row r="193" spans="2:9" ht="11.25">
      <c r="B193" s="170"/>
      <c r="C193" s="170"/>
      <c r="D193" s="170"/>
      <c r="E193" s="170"/>
      <c r="F193" s="170"/>
      <c r="G193" s="170"/>
      <c r="H193" s="170"/>
      <c r="I193" s="170"/>
    </row>
    <row r="194" spans="2:9" ht="11.25">
      <c r="B194" s="170"/>
      <c r="C194" s="170"/>
      <c r="D194" s="170"/>
      <c r="E194" s="170"/>
      <c r="F194" s="170"/>
      <c r="G194" s="170"/>
      <c r="H194" s="170"/>
      <c r="I194" s="170"/>
    </row>
    <row r="195" spans="2:9" ht="11.25">
      <c r="B195" s="170"/>
      <c r="C195" s="170"/>
      <c r="D195" s="170"/>
      <c r="E195" s="170"/>
      <c r="F195" s="170"/>
      <c r="G195" s="170"/>
      <c r="H195" s="170"/>
      <c r="I195" s="170"/>
    </row>
    <row r="196" spans="2:9" ht="11.25">
      <c r="B196" s="170"/>
      <c r="C196" s="170"/>
      <c r="D196" s="170"/>
      <c r="E196" s="170"/>
      <c r="F196" s="170"/>
      <c r="G196" s="170"/>
      <c r="H196" s="170"/>
      <c r="I196" s="170"/>
    </row>
    <row r="197" spans="2:9" ht="11.25">
      <c r="B197" s="170"/>
      <c r="C197" s="170"/>
      <c r="D197" s="170"/>
      <c r="E197" s="170"/>
      <c r="F197" s="170"/>
      <c r="G197" s="170"/>
      <c r="H197" s="170"/>
      <c r="I197" s="170"/>
    </row>
    <row r="198" spans="2:9" ht="11.25">
      <c r="B198" s="170"/>
      <c r="C198" s="170"/>
      <c r="D198" s="170"/>
      <c r="E198" s="170"/>
      <c r="F198" s="170"/>
      <c r="G198" s="170"/>
      <c r="H198" s="170"/>
      <c r="I198" s="170"/>
    </row>
    <row r="199" spans="2:9" ht="11.25">
      <c r="B199" s="170"/>
      <c r="C199" s="170"/>
      <c r="D199" s="170"/>
      <c r="E199" s="170"/>
      <c r="F199" s="170"/>
      <c r="G199" s="170"/>
      <c r="H199" s="170"/>
      <c r="I199" s="170"/>
    </row>
    <row r="200" spans="2:9" ht="11.25">
      <c r="B200" s="170"/>
      <c r="C200" s="170"/>
      <c r="D200" s="170"/>
      <c r="E200" s="170"/>
      <c r="F200" s="170"/>
      <c r="G200" s="170"/>
      <c r="H200" s="170"/>
      <c r="I200" s="170"/>
    </row>
    <row r="201" spans="2:9" ht="11.25">
      <c r="B201" s="170"/>
      <c r="C201" s="170"/>
      <c r="D201" s="170"/>
      <c r="E201" s="170"/>
      <c r="F201" s="170"/>
      <c r="G201" s="170"/>
      <c r="H201" s="170"/>
      <c r="I201" s="170"/>
    </row>
    <row r="202" spans="2:9" ht="11.25">
      <c r="B202" s="170"/>
      <c r="C202" s="170"/>
      <c r="D202" s="170"/>
      <c r="E202" s="170"/>
      <c r="F202" s="170"/>
      <c r="G202" s="170"/>
      <c r="H202" s="170"/>
      <c r="I202" s="170"/>
    </row>
    <row r="203" spans="2:9" ht="11.25">
      <c r="B203" s="170"/>
      <c r="C203" s="170"/>
      <c r="D203" s="170"/>
      <c r="E203" s="170"/>
      <c r="F203" s="170"/>
      <c r="G203" s="170"/>
      <c r="H203" s="170"/>
      <c r="I203" s="170"/>
    </row>
    <row r="204" spans="2:9" ht="11.25">
      <c r="B204" s="170"/>
      <c r="C204" s="170"/>
      <c r="D204" s="170"/>
      <c r="E204" s="170"/>
      <c r="F204" s="170"/>
      <c r="G204" s="170"/>
      <c r="H204" s="170"/>
      <c r="I204" s="170"/>
    </row>
    <row r="205" spans="2:9" ht="11.25">
      <c r="B205" s="170"/>
      <c r="C205" s="170"/>
      <c r="D205" s="170"/>
      <c r="E205" s="170"/>
      <c r="F205" s="170"/>
      <c r="G205" s="170"/>
      <c r="H205" s="170"/>
      <c r="I205" s="170"/>
    </row>
    <row r="206" spans="2:9" ht="11.25">
      <c r="B206" s="170"/>
      <c r="C206" s="170"/>
      <c r="D206" s="170"/>
      <c r="E206" s="170"/>
      <c r="F206" s="170"/>
      <c r="G206" s="170"/>
      <c r="H206" s="170"/>
      <c r="I206" s="170"/>
    </row>
    <row r="207" spans="2:9" ht="11.25">
      <c r="B207" s="170"/>
      <c r="C207" s="170"/>
      <c r="D207" s="170"/>
      <c r="E207" s="170"/>
      <c r="F207" s="170"/>
      <c r="G207" s="170"/>
      <c r="H207" s="170"/>
      <c r="I207" s="170"/>
    </row>
    <row r="208" spans="2:9" ht="11.25">
      <c r="B208" s="170"/>
      <c r="C208" s="170"/>
      <c r="D208" s="170"/>
      <c r="E208" s="170"/>
      <c r="F208" s="170"/>
      <c r="G208" s="170"/>
      <c r="H208" s="170"/>
      <c r="I208" s="170"/>
    </row>
    <row r="209" spans="2:9" ht="11.25">
      <c r="B209" s="170"/>
      <c r="C209" s="170"/>
      <c r="D209" s="170"/>
      <c r="E209" s="170"/>
      <c r="F209" s="170"/>
      <c r="G209" s="170"/>
      <c r="H209" s="170"/>
      <c r="I209" s="170"/>
    </row>
    <row r="210" spans="2:9" ht="11.25">
      <c r="B210" s="170"/>
      <c r="C210" s="170"/>
      <c r="D210" s="170"/>
      <c r="E210" s="170"/>
      <c r="F210" s="170"/>
      <c r="G210" s="170"/>
      <c r="H210" s="170"/>
      <c r="I210" s="170"/>
    </row>
    <row r="211" spans="2:9" ht="11.25">
      <c r="B211" s="170"/>
      <c r="C211" s="170"/>
      <c r="D211" s="170"/>
      <c r="E211" s="170"/>
      <c r="F211" s="170"/>
      <c r="G211" s="170"/>
      <c r="H211" s="170"/>
      <c r="I211" s="170"/>
    </row>
    <row r="212" spans="2:9" ht="11.25">
      <c r="B212" s="170"/>
      <c r="C212" s="170"/>
      <c r="D212" s="170"/>
      <c r="E212" s="170"/>
      <c r="F212" s="170"/>
      <c r="G212" s="170"/>
      <c r="H212" s="170"/>
      <c r="I212" s="170"/>
    </row>
    <row r="213" spans="2:9" ht="11.25">
      <c r="B213" s="170"/>
      <c r="C213" s="170"/>
      <c r="D213" s="170"/>
      <c r="E213" s="170"/>
      <c r="F213" s="170"/>
      <c r="G213" s="170"/>
      <c r="H213" s="170"/>
      <c r="I213" s="170"/>
    </row>
    <row r="214" spans="2:9" ht="11.25">
      <c r="B214" s="170"/>
      <c r="C214" s="170"/>
      <c r="D214" s="170"/>
      <c r="E214" s="170"/>
      <c r="F214" s="170"/>
      <c r="G214" s="170"/>
      <c r="H214" s="170"/>
      <c r="I214" s="170"/>
    </row>
    <row r="215" spans="2:9" ht="11.25">
      <c r="B215" s="170"/>
      <c r="C215" s="170"/>
      <c r="D215" s="170"/>
      <c r="E215" s="170"/>
      <c r="F215" s="170"/>
      <c r="G215" s="170"/>
      <c r="H215" s="170"/>
      <c r="I215" s="170"/>
    </row>
    <row r="216" spans="2:9" ht="11.25">
      <c r="B216" s="170"/>
      <c r="C216" s="170"/>
      <c r="D216" s="170"/>
      <c r="E216" s="170"/>
      <c r="F216" s="170"/>
      <c r="G216" s="170"/>
      <c r="H216" s="170"/>
      <c r="I216" s="170"/>
    </row>
    <row r="217" spans="2:9" ht="11.25">
      <c r="B217" s="170"/>
      <c r="C217" s="170"/>
      <c r="D217" s="170"/>
      <c r="E217" s="170"/>
      <c r="F217" s="170"/>
      <c r="G217" s="170"/>
      <c r="H217" s="170"/>
      <c r="I217" s="170"/>
    </row>
    <row r="218" spans="2:9" ht="11.25">
      <c r="B218" s="170"/>
      <c r="C218" s="170"/>
      <c r="D218" s="170"/>
      <c r="E218" s="170"/>
      <c r="F218" s="170"/>
      <c r="G218" s="170"/>
      <c r="H218" s="170"/>
      <c r="I218" s="170"/>
    </row>
    <row r="219" spans="2:9" ht="11.25">
      <c r="B219" s="170"/>
      <c r="C219" s="170"/>
      <c r="D219" s="170"/>
      <c r="E219" s="170"/>
      <c r="F219" s="170"/>
      <c r="G219" s="170"/>
      <c r="H219" s="170"/>
      <c r="I219" s="170"/>
    </row>
    <row r="220" spans="2:9" ht="11.25">
      <c r="B220" s="170"/>
      <c r="C220" s="170"/>
      <c r="D220" s="170"/>
      <c r="E220" s="170"/>
      <c r="F220" s="170"/>
      <c r="G220" s="170"/>
      <c r="H220" s="170"/>
      <c r="I220" s="170"/>
    </row>
    <row r="221" spans="2:9" ht="11.25">
      <c r="B221" s="170"/>
      <c r="C221" s="170"/>
      <c r="D221" s="170"/>
      <c r="E221" s="170"/>
      <c r="F221" s="170"/>
      <c r="G221" s="170"/>
      <c r="H221" s="170"/>
      <c r="I221" s="170"/>
    </row>
    <row r="222" spans="2:9" ht="11.25">
      <c r="B222" s="170"/>
      <c r="C222" s="170"/>
      <c r="D222" s="170"/>
      <c r="E222" s="170"/>
      <c r="F222" s="170"/>
      <c r="G222" s="170"/>
      <c r="H222" s="170"/>
      <c r="I222" s="170"/>
    </row>
    <row r="223" spans="2:9" ht="11.25">
      <c r="B223" s="170"/>
      <c r="C223" s="170"/>
      <c r="D223" s="170"/>
      <c r="E223" s="170"/>
      <c r="F223" s="170"/>
      <c r="G223" s="170"/>
      <c r="H223" s="170"/>
      <c r="I223" s="170"/>
    </row>
    <row r="224" spans="2:9" ht="11.25">
      <c r="B224" s="170"/>
      <c r="C224" s="170"/>
      <c r="D224" s="170"/>
      <c r="E224" s="170"/>
      <c r="F224" s="170"/>
      <c r="G224" s="170"/>
      <c r="H224" s="170"/>
      <c r="I224" s="170"/>
    </row>
    <row r="225" spans="2:9" ht="11.25">
      <c r="B225" s="170"/>
      <c r="C225" s="170"/>
      <c r="D225" s="170"/>
      <c r="E225" s="170"/>
      <c r="F225" s="170"/>
      <c r="G225" s="170"/>
      <c r="H225" s="170"/>
      <c r="I225" s="170"/>
    </row>
    <row r="226" spans="2:9" ht="11.25">
      <c r="B226" s="170"/>
      <c r="C226" s="170"/>
      <c r="D226" s="170"/>
      <c r="E226" s="170"/>
      <c r="F226" s="170"/>
      <c r="G226" s="170"/>
      <c r="H226" s="170"/>
      <c r="I226" s="170"/>
    </row>
    <row r="227" spans="2:9" ht="11.25">
      <c r="B227" s="170"/>
      <c r="C227" s="170"/>
      <c r="D227" s="170"/>
      <c r="E227" s="170"/>
      <c r="F227" s="170"/>
      <c r="G227" s="170"/>
      <c r="H227" s="170"/>
      <c r="I227" s="170"/>
    </row>
    <row r="228" spans="2:9" ht="11.25">
      <c r="B228" s="170"/>
      <c r="C228" s="170"/>
      <c r="D228" s="170"/>
      <c r="E228" s="170"/>
      <c r="F228" s="170"/>
      <c r="G228" s="170"/>
      <c r="H228" s="170"/>
      <c r="I228" s="170"/>
    </row>
    <row r="229" spans="2:9" ht="11.25">
      <c r="B229" s="170"/>
      <c r="C229" s="170"/>
      <c r="D229" s="170"/>
      <c r="E229" s="170"/>
      <c r="F229" s="170"/>
      <c r="G229" s="170"/>
      <c r="H229" s="170"/>
      <c r="I229" s="170"/>
    </row>
    <row r="230" spans="2:9" ht="11.25">
      <c r="B230" s="170"/>
      <c r="C230" s="170"/>
      <c r="D230" s="170"/>
      <c r="E230" s="170"/>
      <c r="F230" s="170"/>
      <c r="G230" s="170"/>
      <c r="H230" s="170"/>
      <c r="I230" s="170"/>
    </row>
    <row r="231" spans="2:9" ht="11.25">
      <c r="B231" s="170"/>
      <c r="C231" s="170"/>
      <c r="D231" s="170"/>
      <c r="E231" s="170"/>
      <c r="F231" s="170"/>
      <c r="G231" s="170"/>
      <c r="H231" s="170"/>
      <c r="I231" s="170"/>
    </row>
    <row r="232" spans="2:9" ht="11.25">
      <c r="B232" s="170"/>
      <c r="C232" s="170"/>
      <c r="D232" s="170"/>
      <c r="E232" s="170"/>
      <c r="F232" s="170"/>
      <c r="G232" s="170"/>
      <c r="H232" s="170"/>
      <c r="I232" s="170"/>
    </row>
    <row r="233" spans="2:9" ht="11.25">
      <c r="B233" s="170"/>
      <c r="C233" s="170"/>
      <c r="D233" s="170"/>
      <c r="E233" s="170"/>
      <c r="F233" s="170"/>
      <c r="G233" s="170"/>
      <c r="H233" s="170"/>
      <c r="I233" s="170"/>
    </row>
    <row r="234" spans="2:9" ht="11.25">
      <c r="B234" s="170"/>
      <c r="C234" s="170"/>
      <c r="D234" s="170"/>
      <c r="E234" s="170"/>
      <c r="F234" s="170"/>
      <c r="G234" s="170"/>
      <c r="H234" s="170"/>
      <c r="I234" s="170"/>
    </row>
    <row r="235" spans="2:9" ht="11.25">
      <c r="B235" s="170"/>
      <c r="C235" s="170"/>
      <c r="D235" s="170"/>
      <c r="E235" s="170"/>
      <c r="F235" s="170"/>
      <c r="G235" s="170"/>
      <c r="H235" s="170"/>
      <c r="I235" s="170"/>
    </row>
    <row r="236" spans="2:9" ht="11.25">
      <c r="B236" s="170"/>
      <c r="C236" s="170"/>
      <c r="D236" s="170"/>
      <c r="E236" s="170"/>
      <c r="F236" s="170"/>
      <c r="G236" s="170"/>
      <c r="H236" s="170"/>
      <c r="I236" s="170"/>
    </row>
    <row r="237" spans="2:9" ht="11.25">
      <c r="B237" s="170"/>
      <c r="C237" s="170"/>
      <c r="D237" s="170"/>
      <c r="E237" s="170"/>
      <c r="F237" s="170"/>
      <c r="G237" s="170"/>
      <c r="H237" s="170"/>
      <c r="I237" s="170"/>
    </row>
    <row r="238" spans="2:9" ht="11.25">
      <c r="B238" s="170"/>
      <c r="C238" s="170"/>
      <c r="D238" s="170"/>
      <c r="E238" s="170"/>
      <c r="F238" s="170"/>
      <c r="G238" s="170"/>
      <c r="H238" s="170"/>
      <c r="I238" s="170"/>
    </row>
    <row r="239" spans="2:9" ht="11.25">
      <c r="B239" s="170"/>
      <c r="C239" s="170"/>
      <c r="D239" s="170"/>
      <c r="E239" s="170"/>
      <c r="F239" s="170"/>
      <c r="G239" s="170"/>
      <c r="H239" s="170"/>
      <c r="I239" s="170"/>
    </row>
    <row r="240" spans="2:9" ht="11.25">
      <c r="B240" s="170"/>
      <c r="C240" s="170"/>
      <c r="D240" s="170"/>
      <c r="E240" s="170"/>
      <c r="F240" s="170"/>
      <c r="G240" s="170"/>
      <c r="H240" s="170"/>
      <c r="I240" s="170"/>
    </row>
    <row r="241" spans="2:9" ht="11.25">
      <c r="B241" s="170"/>
      <c r="C241" s="170"/>
      <c r="D241" s="170"/>
      <c r="E241" s="170"/>
      <c r="F241" s="170"/>
      <c r="G241" s="170"/>
      <c r="H241" s="170"/>
      <c r="I241" s="170"/>
    </row>
    <row r="242" spans="2:9" ht="11.25">
      <c r="B242" s="170"/>
      <c r="C242" s="170"/>
      <c r="D242" s="170"/>
      <c r="E242" s="170"/>
      <c r="F242" s="170"/>
      <c r="G242" s="170"/>
      <c r="H242" s="170"/>
      <c r="I242" s="170"/>
    </row>
    <row r="243" spans="2:9" ht="11.25">
      <c r="B243" s="170"/>
      <c r="C243" s="170"/>
      <c r="D243" s="170"/>
      <c r="E243" s="170"/>
      <c r="F243" s="170"/>
      <c r="G243" s="170"/>
      <c r="H243" s="170"/>
      <c r="I243" s="170"/>
    </row>
    <row r="244" spans="2:9" ht="11.25">
      <c r="B244" s="170"/>
      <c r="C244" s="170"/>
      <c r="D244" s="170"/>
      <c r="E244" s="170"/>
      <c r="F244" s="170"/>
      <c r="G244" s="170"/>
      <c r="H244" s="170"/>
      <c r="I244" s="170"/>
    </row>
    <row r="245" spans="2:9" ht="11.25">
      <c r="B245" s="170"/>
      <c r="C245" s="170"/>
      <c r="D245" s="170"/>
      <c r="E245" s="170"/>
      <c r="F245" s="170"/>
      <c r="G245" s="170"/>
      <c r="H245" s="170"/>
      <c r="I245" s="170"/>
    </row>
    <row r="246" spans="2:9" ht="11.25">
      <c r="B246" s="170"/>
      <c r="C246" s="170"/>
      <c r="D246" s="170"/>
      <c r="E246" s="170"/>
      <c r="F246" s="170"/>
      <c r="G246" s="170"/>
      <c r="H246" s="170"/>
      <c r="I246" s="170"/>
    </row>
    <row r="247" spans="2:9" ht="11.25">
      <c r="B247" s="170"/>
      <c r="C247" s="170"/>
      <c r="D247" s="170"/>
      <c r="E247" s="170"/>
      <c r="F247" s="170"/>
      <c r="G247" s="170"/>
      <c r="H247" s="170"/>
      <c r="I247" s="170"/>
    </row>
    <row r="248" spans="2:9" ht="11.25">
      <c r="B248" s="170"/>
      <c r="C248" s="170"/>
      <c r="D248" s="170"/>
      <c r="E248" s="170"/>
      <c r="F248" s="170"/>
      <c r="G248" s="170"/>
      <c r="H248" s="170"/>
      <c r="I248" s="170"/>
    </row>
    <row r="249" spans="2:9" ht="11.25">
      <c r="B249" s="170"/>
      <c r="C249" s="170"/>
      <c r="D249" s="170"/>
      <c r="E249" s="170"/>
      <c r="F249" s="170"/>
      <c r="G249" s="170"/>
      <c r="H249" s="170"/>
      <c r="I249" s="170"/>
    </row>
    <row r="250" spans="2:9" ht="11.25">
      <c r="B250" s="170"/>
      <c r="C250" s="170"/>
      <c r="D250" s="170"/>
      <c r="E250" s="170"/>
      <c r="F250" s="170"/>
      <c r="G250" s="170"/>
      <c r="H250" s="170"/>
      <c r="I250" s="170"/>
    </row>
    <row r="251" spans="2:9" ht="11.25">
      <c r="B251" s="170"/>
      <c r="C251" s="170"/>
      <c r="D251" s="170"/>
      <c r="E251" s="170"/>
      <c r="F251" s="170"/>
      <c r="G251" s="170"/>
      <c r="H251" s="170"/>
      <c r="I251" s="170"/>
    </row>
    <row r="252" spans="2:9" ht="11.25">
      <c r="B252" s="170"/>
      <c r="C252" s="170"/>
      <c r="D252" s="170"/>
      <c r="E252" s="170"/>
      <c r="F252" s="170"/>
      <c r="G252" s="170"/>
      <c r="H252" s="170"/>
      <c r="I252" s="170"/>
    </row>
    <row r="253" spans="2:9" ht="11.25">
      <c r="B253" s="170"/>
      <c r="C253" s="170"/>
      <c r="D253" s="170"/>
      <c r="E253" s="170"/>
      <c r="F253" s="170"/>
      <c r="G253" s="170"/>
      <c r="H253" s="170"/>
      <c r="I253" s="170"/>
    </row>
    <row r="254" spans="2:9" ht="11.25">
      <c r="B254" s="170"/>
      <c r="C254" s="170"/>
      <c r="D254" s="170"/>
      <c r="E254" s="170"/>
      <c r="F254" s="170"/>
      <c r="G254" s="170"/>
      <c r="H254" s="170"/>
      <c r="I254" s="170"/>
    </row>
    <row r="255" spans="2:9" ht="11.25">
      <c r="B255" s="170"/>
      <c r="C255" s="170"/>
      <c r="D255" s="170"/>
      <c r="E255" s="170"/>
      <c r="F255" s="170"/>
      <c r="G255" s="170"/>
      <c r="H255" s="170"/>
      <c r="I255" s="170"/>
    </row>
    <row r="256" spans="2:9" ht="11.25">
      <c r="B256" s="170"/>
      <c r="C256" s="170"/>
      <c r="D256" s="170"/>
      <c r="E256" s="170"/>
      <c r="F256" s="170"/>
      <c r="G256" s="170"/>
      <c r="H256" s="170"/>
      <c r="I256" s="170"/>
    </row>
    <row r="257" spans="2:9" ht="11.25">
      <c r="B257" s="170"/>
      <c r="C257" s="170"/>
      <c r="D257" s="170"/>
      <c r="E257" s="170"/>
      <c r="F257" s="170"/>
      <c r="G257" s="170"/>
      <c r="H257" s="170"/>
      <c r="I257" s="170"/>
    </row>
    <row r="258" spans="2:9" ht="11.25">
      <c r="B258" s="170"/>
      <c r="C258" s="170"/>
      <c r="D258" s="170"/>
      <c r="E258" s="170"/>
      <c r="F258" s="170"/>
      <c r="G258" s="170"/>
      <c r="H258" s="170"/>
      <c r="I258" s="170"/>
    </row>
    <row r="259" spans="2:9" ht="11.25">
      <c r="B259" s="170"/>
      <c r="C259" s="170"/>
      <c r="D259" s="170"/>
      <c r="E259" s="170"/>
      <c r="F259" s="170"/>
      <c r="G259" s="170"/>
      <c r="H259" s="170"/>
      <c r="I259" s="170"/>
    </row>
    <row r="260" spans="2:9" ht="11.25">
      <c r="B260" s="170"/>
      <c r="C260" s="170"/>
      <c r="D260" s="170"/>
      <c r="E260" s="170"/>
      <c r="F260" s="170"/>
      <c r="G260" s="170"/>
      <c r="H260" s="170"/>
      <c r="I260" s="170"/>
    </row>
    <row r="261" spans="2:9" ht="11.25">
      <c r="B261" s="170"/>
      <c r="C261" s="170"/>
      <c r="D261" s="170"/>
      <c r="E261" s="170"/>
      <c r="F261" s="170"/>
      <c r="G261" s="170"/>
      <c r="H261" s="170"/>
      <c r="I261" s="170"/>
    </row>
    <row r="262" spans="2:9" ht="11.25">
      <c r="B262" s="170"/>
      <c r="C262" s="170"/>
      <c r="D262" s="170"/>
      <c r="E262" s="170"/>
      <c r="F262" s="170"/>
      <c r="G262" s="170"/>
      <c r="H262" s="170"/>
      <c r="I262" s="170"/>
    </row>
    <row r="263" spans="2:9" ht="11.25">
      <c r="B263" s="170"/>
      <c r="C263" s="170"/>
      <c r="D263" s="170"/>
      <c r="E263" s="170"/>
      <c r="F263" s="170"/>
      <c r="G263" s="170"/>
      <c r="H263" s="170"/>
      <c r="I263" s="170"/>
    </row>
    <row r="264" spans="2:9" ht="11.25">
      <c r="B264" s="170"/>
      <c r="C264" s="170"/>
      <c r="D264" s="170"/>
      <c r="E264" s="170"/>
      <c r="F264" s="170"/>
      <c r="G264" s="170"/>
      <c r="H264" s="170"/>
      <c r="I264" s="170"/>
    </row>
    <row r="265" spans="2:9" ht="11.25">
      <c r="B265" s="170"/>
      <c r="C265" s="170"/>
      <c r="D265" s="170"/>
      <c r="E265" s="170"/>
      <c r="F265" s="170"/>
      <c r="G265" s="170"/>
      <c r="H265" s="170"/>
      <c r="I265" s="170"/>
    </row>
    <row r="266" spans="2:9" ht="11.25">
      <c r="B266" s="170"/>
      <c r="C266" s="170"/>
      <c r="D266" s="170"/>
      <c r="E266" s="170"/>
      <c r="F266" s="170"/>
      <c r="G266" s="170"/>
      <c r="H266" s="170"/>
      <c r="I266" s="170"/>
    </row>
    <row r="267" spans="2:9" ht="11.25">
      <c r="B267" s="170"/>
      <c r="C267" s="170"/>
      <c r="D267" s="170"/>
      <c r="E267" s="170"/>
      <c r="F267" s="170"/>
      <c r="G267" s="170"/>
      <c r="H267" s="170"/>
      <c r="I267" s="170"/>
    </row>
    <row r="268" spans="2:9" ht="11.25">
      <c r="B268" s="170"/>
      <c r="C268" s="170"/>
      <c r="D268" s="170"/>
      <c r="E268" s="170"/>
      <c r="F268" s="170"/>
      <c r="G268" s="170"/>
      <c r="H268" s="170"/>
      <c r="I268" s="170"/>
    </row>
    <row r="269" spans="2:9" ht="11.25">
      <c r="B269" s="170"/>
      <c r="C269" s="170"/>
      <c r="D269" s="170"/>
      <c r="E269" s="170"/>
      <c r="F269" s="170"/>
      <c r="G269" s="170"/>
      <c r="H269" s="170"/>
      <c r="I269" s="170"/>
    </row>
    <row r="270" spans="2:9" ht="11.25">
      <c r="B270" s="170"/>
      <c r="C270" s="170"/>
      <c r="D270" s="170"/>
      <c r="E270" s="170"/>
      <c r="F270" s="170"/>
      <c r="G270" s="170"/>
      <c r="H270" s="170"/>
      <c r="I270" s="170"/>
    </row>
    <row r="271" spans="2:9" ht="11.25">
      <c r="B271" s="170"/>
      <c r="C271" s="170"/>
      <c r="D271" s="170"/>
      <c r="E271" s="170"/>
      <c r="F271" s="170"/>
      <c r="G271" s="170"/>
      <c r="H271" s="170"/>
      <c r="I271" s="170"/>
    </row>
    <row r="272" spans="2:9" ht="11.25">
      <c r="B272" s="170"/>
      <c r="C272" s="170"/>
      <c r="D272" s="170"/>
      <c r="E272" s="170"/>
      <c r="F272" s="170"/>
      <c r="G272" s="170"/>
      <c r="H272" s="170"/>
      <c r="I272" s="170"/>
    </row>
    <row r="273" spans="2:9" ht="11.25">
      <c r="B273" s="170"/>
      <c r="C273" s="170"/>
      <c r="D273" s="170"/>
      <c r="E273" s="170"/>
      <c r="F273" s="170"/>
      <c r="G273" s="170"/>
      <c r="H273" s="170"/>
      <c r="I273" s="170"/>
    </row>
    <row r="274" spans="2:9" ht="11.25">
      <c r="B274" s="170"/>
      <c r="C274" s="170"/>
      <c r="D274" s="170"/>
      <c r="E274" s="170"/>
      <c r="F274" s="170"/>
      <c r="G274" s="170"/>
      <c r="H274" s="170"/>
      <c r="I274" s="170"/>
    </row>
    <row r="275" spans="2:9" ht="11.25">
      <c r="B275" s="170"/>
      <c r="C275" s="170"/>
      <c r="D275" s="170"/>
      <c r="E275" s="170"/>
      <c r="F275" s="170"/>
      <c r="G275" s="170"/>
      <c r="H275" s="170"/>
      <c r="I275" s="170"/>
    </row>
    <row r="276" spans="2:9" ht="11.25">
      <c r="B276" s="170"/>
      <c r="C276" s="170"/>
      <c r="D276" s="170"/>
      <c r="E276" s="170"/>
      <c r="F276" s="170"/>
      <c r="G276" s="170"/>
      <c r="H276" s="170"/>
      <c r="I276" s="170"/>
    </row>
    <row r="277" spans="2:9" ht="11.25">
      <c r="B277" s="170"/>
      <c r="C277" s="170"/>
      <c r="D277" s="170"/>
      <c r="E277" s="170"/>
      <c r="F277" s="170"/>
      <c r="G277" s="170"/>
      <c r="H277" s="170"/>
      <c r="I277" s="170"/>
    </row>
    <row r="278" spans="2:9" ht="11.25">
      <c r="B278" s="170"/>
      <c r="C278" s="170"/>
      <c r="D278" s="170"/>
      <c r="E278" s="170"/>
      <c r="F278" s="170"/>
      <c r="G278" s="170"/>
      <c r="H278" s="170"/>
      <c r="I278" s="170"/>
    </row>
    <row r="279" spans="2:9" ht="11.25">
      <c r="B279" s="170"/>
      <c r="C279" s="170"/>
      <c r="D279" s="170"/>
      <c r="E279" s="170"/>
      <c r="F279" s="170"/>
      <c r="G279" s="170"/>
      <c r="H279" s="170"/>
      <c r="I279" s="170"/>
    </row>
    <row r="280" spans="2:9" ht="11.25">
      <c r="B280" s="170"/>
      <c r="C280" s="170"/>
      <c r="D280" s="170"/>
      <c r="E280" s="170"/>
      <c r="F280" s="170"/>
      <c r="G280" s="170"/>
      <c r="H280" s="170"/>
      <c r="I280" s="170"/>
    </row>
    <row r="281" spans="2:9" ht="11.25">
      <c r="B281" s="170"/>
      <c r="C281" s="170"/>
      <c r="D281" s="170"/>
      <c r="E281" s="170"/>
      <c r="F281" s="170"/>
      <c r="G281" s="170"/>
      <c r="H281" s="170"/>
      <c r="I281" s="170"/>
    </row>
    <row r="282" spans="2:9" ht="11.25">
      <c r="B282" s="170"/>
      <c r="C282" s="170"/>
      <c r="D282" s="170"/>
      <c r="E282" s="170"/>
      <c r="F282" s="170"/>
      <c r="G282" s="170"/>
      <c r="H282" s="170"/>
      <c r="I282" s="170"/>
    </row>
    <row r="283" spans="2:9" ht="11.25">
      <c r="B283" s="170"/>
      <c r="C283" s="170"/>
      <c r="D283" s="170"/>
      <c r="E283" s="170"/>
      <c r="F283" s="170"/>
      <c r="G283" s="170"/>
      <c r="H283" s="170"/>
      <c r="I283" s="170"/>
    </row>
    <row r="284" spans="2:9" ht="11.25">
      <c r="B284" s="170"/>
      <c r="C284" s="170"/>
      <c r="D284" s="170"/>
      <c r="E284" s="170"/>
      <c r="F284" s="170"/>
      <c r="G284" s="170"/>
      <c r="H284" s="170"/>
      <c r="I284" s="170"/>
    </row>
    <row r="285" spans="2:9" ht="11.25">
      <c r="B285" s="170"/>
      <c r="C285" s="170"/>
      <c r="D285" s="170"/>
      <c r="E285" s="170"/>
      <c r="F285" s="170"/>
      <c r="G285" s="170"/>
      <c r="H285" s="170"/>
      <c r="I285" s="170"/>
    </row>
    <row r="286" spans="2:9" ht="11.25">
      <c r="B286" s="170"/>
      <c r="C286" s="170"/>
      <c r="D286" s="170"/>
      <c r="E286" s="170"/>
      <c r="F286" s="170"/>
      <c r="G286" s="170"/>
      <c r="H286" s="170"/>
      <c r="I286" s="170"/>
    </row>
    <row r="287" spans="2:9" ht="11.25">
      <c r="B287" s="170"/>
      <c r="C287" s="170"/>
      <c r="D287" s="170"/>
      <c r="E287" s="170"/>
      <c r="F287" s="170"/>
      <c r="G287" s="170"/>
      <c r="H287" s="170"/>
      <c r="I287" s="170"/>
    </row>
    <row r="288" spans="2:9" ht="11.25">
      <c r="B288" s="170"/>
      <c r="C288" s="170"/>
      <c r="D288" s="170"/>
      <c r="E288" s="170"/>
      <c r="F288" s="170"/>
      <c r="G288" s="170"/>
      <c r="H288" s="170"/>
      <c r="I288" s="170"/>
    </row>
    <row r="289" spans="2:9" ht="11.25">
      <c r="B289" s="170"/>
      <c r="C289" s="170"/>
      <c r="D289" s="170"/>
      <c r="E289" s="170"/>
      <c r="F289" s="170"/>
      <c r="G289" s="170"/>
      <c r="H289" s="170"/>
      <c r="I289" s="170"/>
    </row>
    <row r="290" spans="2:9" ht="11.25">
      <c r="B290" s="170"/>
      <c r="C290" s="170"/>
      <c r="D290" s="170"/>
      <c r="E290" s="170"/>
      <c r="F290" s="170"/>
      <c r="G290" s="170"/>
      <c r="H290" s="170"/>
      <c r="I290" s="170"/>
    </row>
    <row r="291" spans="2:9" ht="11.25">
      <c r="B291" s="170"/>
      <c r="C291" s="170"/>
      <c r="D291" s="170"/>
      <c r="E291" s="170"/>
      <c r="F291" s="170"/>
      <c r="G291" s="170"/>
      <c r="H291" s="170"/>
      <c r="I291" s="170"/>
    </row>
    <row r="292" spans="2:9" ht="11.25">
      <c r="B292" s="170"/>
      <c r="C292" s="170"/>
      <c r="D292" s="170"/>
      <c r="E292" s="170"/>
      <c r="F292" s="170"/>
      <c r="G292" s="170"/>
      <c r="H292" s="170"/>
      <c r="I292" s="170"/>
    </row>
    <row r="293" spans="2:9" ht="11.25">
      <c r="B293" s="170"/>
      <c r="C293" s="170"/>
      <c r="D293" s="170"/>
      <c r="E293" s="170"/>
      <c r="F293" s="170"/>
      <c r="G293" s="170"/>
      <c r="H293" s="170"/>
      <c r="I293" s="170"/>
    </row>
    <row r="294" spans="2:9" ht="11.25">
      <c r="B294" s="170"/>
      <c r="C294" s="170"/>
      <c r="D294" s="170"/>
      <c r="E294" s="170"/>
      <c r="F294" s="170"/>
      <c r="G294" s="170"/>
      <c r="H294" s="170"/>
      <c r="I294" s="170"/>
    </row>
    <row r="295" spans="2:9" ht="11.25">
      <c r="B295" s="170"/>
      <c r="C295" s="170"/>
      <c r="D295" s="170"/>
      <c r="E295" s="170"/>
      <c r="F295" s="170"/>
      <c r="G295" s="170"/>
      <c r="H295" s="170"/>
      <c r="I295" s="170"/>
    </row>
    <row r="296" spans="2:9" ht="11.25">
      <c r="B296" s="170"/>
      <c r="C296" s="170"/>
      <c r="D296" s="170"/>
      <c r="E296" s="170"/>
      <c r="F296" s="170"/>
      <c r="G296" s="170"/>
      <c r="H296" s="170"/>
      <c r="I296" s="170"/>
    </row>
    <row r="297" spans="2:9" ht="11.25">
      <c r="B297" s="170"/>
      <c r="C297" s="170"/>
      <c r="D297" s="170"/>
      <c r="E297" s="170"/>
      <c r="F297" s="170"/>
      <c r="G297" s="170"/>
      <c r="H297" s="170"/>
      <c r="I297" s="170"/>
    </row>
    <row r="298" spans="2:9" ht="11.25">
      <c r="B298" s="170"/>
      <c r="C298" s="170"/>
      <c r="D298" s="170"/>
      <c r="E298" s="170"/>
      <c r="F298" s="170"/>
      <c r="G298" s="170"/>
      <c r="H298" s="170"/>
      <c r="I298" s="170"/>
    </row>
    <row r="299" spans="2:9" ht="11.25">
      <c r="B299" s="170"/>
      <c r="C299" s="170"/>
      <c r="D299" s="170"/>
      <c r="E299" s="170"/>
      <c r="F299" s="170"/>
      <c r="G299" s="170"/>
      <c r="H299" s="170"/>
      <c r="I299" s="170"/>
    </row>
    <row r="300" spans="2:9" ht="11.25">
      <c r="B300" s="170"/>
      <c r="C300" s="170"/>
      <c r="D300" s="170"/>
      <c r="E300" s="170"/>
      <c r="F300" s="170"/>
      <c r="G300" s="170"/>
      <c r="H300" s="170"/>
      <c r="I300" s="170"/>
    </row>
    <row r="301" spans="2:9" ht="11.25">
      <c r="B301" s="170"/>
      <c r="C301" s="170"/>
      <c r="D301" s="170"/>
      <c r="E301" s="170"/>
      <c r="F301" s="170"/>
      <c r="G301" s="170"/>
      <c r="H301" s="170"/>
      <c r="I301" s="170"/>
    </row>
    <row r="302" spans="2:9" ht="11.25">
      <c r="B302" s="170"/>
      <c r="C302" s="170"/>
      <c r="D302" s="170"/>
      <c r="E302" s="170"/>
      <c r="F302" s="170"/>
      <c r="G302" s="170"/>
      <c r="H302" s="170"/>
      <c r="I302" s="170"/>
    </row>
    <row r="303" spans="2:9" ht="11.25">
      <c r="B303" s="170"/>
      <c r="C303" s="170"/>
      <c r="D303" s="170"/>
      <c r="E303" s="170"/>
      <c r="F303" s="170"/>
      <c r="G303" s="170"/>
      <c r="H303" s="170"/>
      <c r="I303" s="170"/>
    </row>
    <row r="304" spans="2:9" ht="11.25">
      <c r="B304" s="170"/>
      <c r="C304" s="170"/>
      <c r="D304" s="170"/>
      <c r="E304" s="170"/>
      <c r="F304" s="170"/>
      <c r="G304" s="170"/>
      <c r="H304" s="170"/>
      <c r="I304" s="170"/>
    </row>
    <row r="305" spans="2:9" ht="11.25">
      <c r="B305" s="170"/>
      <c r="C305" s="170"/>
      <c r="D305" s="170"/>
      <c r="E305" s="170"/>
      <c r="F305" s="170"/>
      <c r="G305" s="170"/>
      <c r="H305" s="170"/>
      <c r="I305" s="170"/>
    </row>
    <row r="306" spans="2:9" ht="11.25">
      <c r="B306" s="170"/>
      <c r="C306" s="170"/>
      <c r="D306" s="170"/>
      <c r="E306" s="170"/>
      <c r="F306" s="170"/>
      <c r="G306" s="170"/>
      <c r="H306" s="170"/>
      <c r="I306" s="170"/>
    </row>
    <row r="307" spans="2:9" ht="11.25">
      <c r="B307" s="170"/>
      <c r="C307" s="170"/>
      <c r="D307" s="170"/>
      <c r="E307" s="170"/>
      <c r="F307" s="170"/>
      <c r="G307" s="170"/>
      <c r="H307" s="170"/>
      <c r="I307" s="170"/>
    </row>
    <row r="308" spans="2:9" ht="11.25">
      <c r="B308" s="170"/>
      <c r="C308" s="170"/>
      <c r="D308" s="170"/>
      <c r="E308" s="170"/>
      <c r="F308" s="170"/>
      <c r="G308" s="170"/>
      <c r="H308" s="170"/>
      <c r="I308" s="170"/>
    </row>
    <row r="309" spans="2:9" ht="11.25">
      <c r="B309" s="170"/>
      <c r="C309" s="170"/>
      <c r="D309" s="170"/>
      <c r="E309" s="170"/>
      <c r="F309" s="170"/>
      <c r="G309" s="170"/>
      <c r="H309" s="170"/>
      <c r="I309" s="170"/>
    </row>
    <row r="310" spans="2:9" ht="11.25">
      <c r="B310" s="170"/>
      <c r="C310" s="170"/>
      <c r="D310" s="170"/>
      <c r="E310" s="170"/>
      <c r="F310" s="170"/>
      <c r="G310" s="170"/>
      <c r="H310" s="170"/>
      <c r="I310" s="170"/>
    </row>
    <row r="311" spans="2:9" ht="11.25">
      <c r="B311" s="170"/>
      <c r="C311" s="170"/>
      <c r="D311" s="170"/>
      <c r="E311" s="170"/>
      <c r="F311" s="170"/>
      <c r="G311" s="170"/>
      <c r="H311" s="170"/>
      <c r="I311" s="170"/>
    </row>
    <row r="312" spans="2:9" ht="11.25">
      <c r="B312" s="170"/>
      <c r="C312" s="170"/>
      <c r="D312" s="170"/>
      <c r="E312" s="170"/>
      <c r="F312" s="170"/>
      <c r="G312" s="170"/>
      <c r="H312" s="170"/>
      <c r="I312" s="170"/>
    </row>
    <row r="313" spans="2:9" ht="11.25">
      <c r="B313" s="170"/>
      <c r="C313" s="170"/>
      <c r="D313" s="170"/>
      <c r="E313" s="170"/>
      <c r="F313" s="170"/>
      <c r="G313" s="170"/>
      <c r="H313" s="170"/>
      <c r="I313" s="170"/>
    </row>
    <row r="314" spans="2:9" ht="11.25">
      <c r="B314" s="170"/>
      <c r="C314" s="170"/>
      <c r="D314" s="170"/>
      <c r="E314" s="170"/>
      <c r="F314" s="170"/>
      <c r="G314" s="170"/>
      <c r="H314" s="170"/>
      <c r="I314" s="170"/>
    </row>
    <row r="315" spans="2:9" ht="11.25">
      <c r="B315" s="170"/>
      <c r="C315" s="170"/>
      <c r="D315" s="170"/>
      <c r="E315" s="170"/>
      <c r="F315" s="170"/>
      <c r="G315" s="170"/>
      <c r="H315" s="170"/>
      <c r="I315" s="170"/>
    </row>
    <row r="316" spans="2:9" ht="11.25">
      <c r="B316" s="170"/>
      <c r="C316" s="170"/>
      <c r="D316" s="170"/>
      <c r="E316" s="170"/>
      <c r="F316" s="170"/>
      <c r="G316" s="170"/>
      <c r="H316" s="170"/>
      <c r="I316" s="170"/>
    </row>
    <row r="317" spans="2:9" ht="11.25">
      <c r="B317" s="170"/>
      <c r="C317" s="170"/>
      <c r="D317" s="170"/>
      <c r="E317" s="170"/>
      <c r="F317" s="170"/>
      <c r="G317" s="170"/>
      <c r="H317" s="170"/>
      <c r="I317" s="170"/>
    </row>
    <row r="318" spans="2:9" ht="11.25">
      <c r="B318" s="170"/>
      <c r="C318" s="170"/>
      <c r="D318" s="170"/>
      <c r="E318" s="170"/>
      <c r="F318" s="170"/>
      <c r="G318" s="170"/>
      <c r="H318" s="170"/>
      <c r="I318" s="170"/>
    </row>
    <row r="319" spans="2:9" ht="11.25">
      <c r="B319" s="170"/>
      <c r="C319" s="170"/>
      <c r="D319" s="170"/>
      <c r="E319" s="170"/>
      <c r="F319" s="170"/>
      <c r="G319" s="170"/>
      <c r="H319" s="170"/>
      <c r="I319" s="170"/>
    </row>
    <row r="320" spans="2:9" ht="11.25">
      <c r="B320" s="170"/>
      <c r="C320" s="170"/>
      <c r="D320" s="170"/>
      <c r="E320" s="170"/>
      <c r="F320" s="170"/>
      <c r="G320" s="170"/>
      <c r="H320" s="170"/>
      <c r="I320" s="170"/>
    </row>
    <row r="321" spans="2:9" ht="11.25">
      <c r="B321" s="170"/>
      <c r="C321" s="170"/>
      <c r="D321" s="170"/>
      <c r="E321" s="170"/>
      <c r="F321" s="170"/>
      <c r="G321" s="170"/>
      <c r="H321" s="170"/>
      <c r="I321" s="170"/>
    </row>
    <row r="322" spans="2:9" ht="11.25">
      <c r="B322" s="170"/>
      <c r="C322" s="170"/>
      <c r="D322" s="170"/>
      <c r="E322" s="170"/>
      <c r="F322" s="170"/>
      <c r="G322" s="170"/>
      <c r="H322" s="170"/>
      <c r="I322" s="170"/>
    </row>
    <row r="323" spans="2:9" ht="11.25">
      <c r="B323" s="170"/>
      <c r="C323" s="170"/>
      <c r="D323" s="170"/>
      <c r="E323" s="170"/>
      <c r="F323" s="170"/>
      <c r="G323" s="170"/>
      <c r="H323" s="170"/>
      <c r="I323" s="170"/>
    </row>
    <row r="324" spans="2:9" ht="11.25">
      <c r="B324" s="170"/>
      <c r="C324" s="170"/>
      <c r="D324" s="170"/>
      <c r="E324" s="170"/>
      <c r="F324" s="170"/>
      <c r="G324" s="170"/>
      <c r="H324" s="170"/>
      <c r="I324" s="170"/>
    </row>
    <row r="325" spans="2:9" ht="11.25">
      <c r="B325" s="170"/>
      <c r="C325" s="170"/>
      <c r="D325" s="170"/>
      <c r="E325" s="170"/>
      <c r="F325" s="170"/>
      <c r="G325" s="170"/>
      <c r="H325" s="170"/>
      <c r="I325" s="170"/>
    </row>
    <row r="326" spans="2:9" ht="11.25">
      <c r="B326" s="170"/>
      <c r="C326" s="170"/>
      <c r="D326" s="170"/>
      <c r="E326" s="170"/>
      <c r="F326" s="170"/>
      <c r="G326" s="170"/>
      <c r="H326" s="170"/>
      <c r="I326" s="170"/>
    </row>
    <row r="327" spans="2:9" ht="11.25">
      <c r="B327" s="170"/>
      <c r="C327" s="170"/>
      <c r="D327" s="170"/>
      <c r="E327" s="170"/>
      <c r="F327" s="170"/>
      <c r="G327" s="170"/>
      <c r="H327" s="170"/>
      <c r="I327" s="170"/>
    </row>
    <row r="328" spans="2:9" ht="11.25">
      <c r="B328" s="170"/>
      <c r="C328" s="170"/>
      <c r="D328" s="170"/>
      <c r="E328" s="170"/>
      <c r="F328" s="170"/>
      <c r="G328" s="170"/>
      <c r="H328" s="170"/>
      <c r="I328" s="170"/>
    </row>
    <row r="329" spans="2:9" ht="11.25">
      <c r="B329" s="170"/>
      <c r="C329" s="170"/>
      <c r="D329" s="170"/>
      <c r="E329" s="170"/>
      <c r="F329" s="170"/>
      <c r="G329" s="170"/>
      <c r="H329" s="170"/>
      <c r="I329" s="170"/>
    </row>
    <row r="330" spans="2:9" ht="11.25">
      <c r="B330" s="170"/>
      <c r="C330" s="170"/>
      <c r="D330" s="170"/>
      <c r="E330" s="170"/>
      <c r="F330" s="170"/>
      <c r="G330" s="170"/>
      <c r="H330" s="170"/>
      <c r="I330" s="170"/>
    </row>
    <row r="331" spans="2:9" ht="11.25">
      <c r="B331" s="170"/>
      <c r="C331" s="170"/>
      <c r="D331" s="170"/>
      <c r="E331" s="170"/>
      <c r="F331" s="170"/>
      <c r="G331" s="170"/>
      <c r="H331" s="170"/>
      <c r="I331" s="170"/>
    </row>
    <row r="332" spans="2:9" ht="11.25">
      <c r="B332" s="170"/>
      <c r="C332" s="170"/>
      <c r="D332" s="170"/>
      <c r="E332" s="170"/>
      <c r="F332" s="170"/>
      <c r="G332" s="170"/>
      <c r="H332" s="170"/>
      <c r="I332" s="170"/>
    </row>
    <row r="333" spans="2:9" ht="11.25">
      <c r="B333" s="170"/>
      <c r="C333" s="170"/>
      <c r="D333" s="170"/>
      <c r="E333" s="170"/>
      <c r="F333" s="170"/>
      <c r="G333" s="170"/>
      <c r="H333" s="170"/>
      <c r="I333" s="170"/>
    </row>
    <row r="334" spans="2:9" ht="11.25">
      <c r="B334" s="170"/>
      <c r="C334" s="170"/>
      <c r="D334" s="170"/>
      <c r="E334" s="170"/>
      <c r="F334" s="170"/>
      <c r="G334" s="170"/>
      <c r="H334" s="170"/>
      <c r="I334" s="170"/>
    </row>
    <row r="335" spans="2:9" ht="11.25">
      <c r="B335" s="170"/>
      <c r="C335" s="170"/>
      <c r="D335" s="170"/>
      <c r="E335" s="170"/>
      <c r="F335" s="170"/>
      <c r="G335" s="170"/>
      <c r="H335" s="170"/>
      <c r="I335" s="170"/>
    </row>
    <row r="336" spans="2:9" ht="11.25">
      <c r="B336" s="170"/>
      <c r="C336" s="170"/>
      <c r="D336" s="170"/>
      <c r="E336" s="170"/>
      <c r="F336" s="170"/>
      <c r="G336" s="170"/>
      <c r="H336" s="170"/>
      <c r="I336" s="170"/>
    </row>
    <row r="337" spans="2:9" ht="11.25">
      <c r="B337" s="170"/>
      <c r="C337" s="170"/>
      <c r="D337" s="170"/>
      <c r="E337" s="170"/>
      <c r="F337" s="170"/>
      <c r="G337" s="170"/>
      <c r="H337" s="170"/>
      <c r="I337" s="170"/>
    </row>
    <row r="338" spans="2:9" ht="11.25">
      <c r="B338" s="170"/>
      <c r="C338" s="170"/>
      <c r="D338" s="170"/>
      <c r="E338" s="170"/>
      <c r="F338" s="170"/>
      <c r="G338" s="170"/>
      <c r="H338" s="170"/>
      <c r="I338" s="170"/>
    </row>
    <row r="339" spans="2:9" ht="11.25">
      <c r="B339" s="170"/>
      <c r="C339" s="170"/>
      <c r="D339" s="170"/>
      <c r="E339" s="170"/>
      <c r="F339" s="170"/>
      <c r="G339" s="170"/>
      <c r="H339" s="170"/>
      <c r="I339" s="170"/>
    </row>
    <row r="340" spans="2:9" ht="11.25">
      <c r="B340" s="170"/>
      <c r="C340" s="170"/>
      <c r="D340" s="170"/>
      <c r="E340" s="170"/>
      <c r="F340" s="170"/>
      <c r="G340" s="170"/>
      <c r="H340" s="170"/>
      <c r="I340" s="170"/>
    </row>
    <row r="341" spans="2:9" ht="11.25">
      <c r="B341" s="170"/>
      <c r="C341" s="170"/>
      <c r="D341" s="170"/>
      <c r="E341" s="170"/>
      <c r="F341" s="170"/>
      <c r="G341" s="170"/>
      <c r="H341" s="170"/>
      <c r="I341" s="170"/>
    </row>
    <row r="342" spans="2:9" ht="11.25">
      <c r="B342" s="170"/>
      <c r="C342" s="170"/>
      <c r="D342" s="170"/>
      <c r="E342" s="170"/>
      <c r="F342" s="170"/>
      <c r="G342" s="170"/>
      <c r="H342" s="170"/>
      <c r="I342" s="170"/>
    </row>
    <row r="343" spans="2:9" ht="11.25">
      <c r="B343" s="170"/>
      <c r="C343" s="170"/>
      <c r="D343" s="170"/>
      <c r="E343" s="170"/>
      <c r="F343" s="170"/>
      <c r="G343" s="170"/>
      <c r="H343" s="170"/>
      <c r="I343" s="170"/>
    </row>
    <row r="344" spans="2:9" ht="11.25">
      <c r="B344" s="170"/>
      <c r="C344" s="170"/>
      <c r="D344" s="170"/>
      <c r="E344" s="170"/>
      <c r="F344" s="170"/>
      <c r="G344" s="170"/>
      <c r="H344" s="170"/>
      <c r="I344" s="170"/>
    </row>
    <row r="345" spans="2:9" ht="11.25">
      <c r="B345" s="170"/>
      <c r="C345" s="170"/>
      <c r="D345" s="170"/>
      <c r="E345" s="170"/>
      <c r="F345" s="170"/>
      <c r="G345" s="170"/>
      <c r="H345" s="170"/>
      <c r="I345" s="170"/>
    </row>
    <row r="346" spans="2:9" ht="11.25">
      <c r="B346" s="170"/>
      <c r="C346" s="170"/>
      <c r="D346" s="170"/>
      <c r="E346" s="170"/>
      <c r="F346" s="170"/>
      <c r="G346" s="170"/>
      <c r="H346" s="170"/>
      <c r="I346" s="170"/>
    </row>
    <row r="347" spans="2:9" ht="11.25">
      <c r="B347" s="170"/>
      <c r="C347" s="170"/>
      <c r="D347" s="170"/>
      <c r="E347" s="170"/>
      <c r="F347" s="170"/>
      <c r="G347" s="170"/>
      <c r="H347" s="170"/>
      <c r="I347" s="170"/>
    </row>
    <row r="348" spans="2:9" ht="11.25">
      <c r="B348" s="170"/>
      <c r="C348" s="170"/>
      <c r="D348" s="170"/>
      <c r="E348" s="170"/>
      <c r="F348" s="170"/>
      <c r="G348" s="170"/>
      <c r="H348" s="170"/>
      <c r="I348" s="170"/>
    </row>
    <row r="349" spans="2:9" ht="11.25">
      <c r="B349" s="170"/>
      <c r="C349" s="170"/>
      <c r="D349" s="170"/>
      <c r="E349" s="170"/>
      <c r="F349" s="170"/>
      <c r="G349" s="170"/>
      <c r="H349" s="170"/>
      <c r="I349" s="170"/>
    </row>
    <row r="350" spans="2:9" ht="11.25">
      <c r="B350" s="170"/>
      <c r="C350" s="170"/>
      <c r="D350" s="170"/>
      <c r="E350" s="170"/>
      <c r="F350" s="170"/>
      <c r="G350" s="170"/>
      <c r="H350" s="170"/>
      <c r="I350" s="170"/>
    </row>
    <row r="351" spans="2:9" ht="11.25">
      <c r="B351" s="170"/>
      <c r="C351" s="170"/>
      <c r="D351" s="170"/>
      <c r="E351" s="170"/>
      <c r="F351" s="170"/>
      <c r="G351" s="170"/>
      <c r="H351" s="170"/>
      <c r="I351" s="170"/>
    </row>
    <row r="352" spans="2:9" ht="11.25">
      <c r="B352" s="170"/>
      <c r="C352" s="170"/>
      <c r="D352" s="170"/>
      <c r="E352" s="170"/>
      <c r="F352" s="170"/>
      <c r="G352" s="170"/>
      <c r="H352" s="170"/>
      <c r="I352" s="170"/>
    </row>
    <row r="353" spans="2:9" ht="11.25">
      <c r="B353" s="170"/>
      <c r="C353" s="170"/>
      <c r="D353" s="170"/>
      <c r="E353" s="170"/>
      <c r="F353" s="170"/>
      <c r="G353" s="170"/>
      <c r="H353" s="170"/>
      <c r="I353" s="170"/>
    </row>
    <row r="354" spans="2:9" ht="11.25">
      <c r="B354" s="170"/>
      <c r="C354" s="170"/>
      <c r="D354" s="170"/>
      <c r="E354" s="170"/>
      <c r="F354" s="170"/>
      <c r="G354" s="170"/>
      <c r="H354" s="170"/>
      <c r="I354" s="170"/>
    </row>
    <row r="355" spans="2:9" ht="11.25">
      <c r="B355" s="170"/>
      <c r="C355" s="170"/>
      <c r="D355" s="170"/>
      <c r="E355" s="170"/>
      <c r="F355" s="170"/>
      <c r="G355" s="170"/>
      <c r="H355" s="170"/>
      <c r="I355" s="170"/>
    </row>
    <row r="356" spans="2:9" ht="11.25">
      <c r="B356" s="170"/>
      <c r="C356" s="170"/>
      <c r="D356" s="170"/>
      <c r="E356" s="170"/>
      <c r="F356" s="170"/>
      <c r="G356" s="170"/>
      <c r="H356" s="170"/>
      <c r="I356" s="170"/>
    </row>
    <row r="357" spans="2:9" ht="11.25">
      <c r="B357" s="170"/>
      <c r="C357" s="170"/>
      <c r="D357" s="170"/>
      <c r="E357" s="170"/>
      <c r="F357" s="170"/>
      <c r="G357" s="170"/>
      <c r="H357" s="170"/>
      <c r="I357" s="170"/>
    </row>
    <row r="358" spans="2:9" ht="11.25">
      <c r="B358" s="170"/>
      <c r="C358" s="170"/>
      <c r="D358" s="170"/>
      <c r="E358" s="170"/>
      <c r="F358" s="170"/>
      <c r="G358" s="170"/>
      <c r="H358" s="170"/>
      <c r="I358" s="170"/>
    </row>
    <row r="359" spans="2:9" ht="11.25">
      <c r="B359" s="170"/>
      <c r="C359" s="170"/>
      <c r="D359" s="170"/>
      <c r="E359" s="170"/>
      <c r="F359" s="170"/>
      <c r="G359" s="170"/>
      <c r="H359" s="170"/>
      <c r="I359" s="170"/>
    </row>
    <row r="360" spans="2:9" ht="11.25">
      <c r="B360" s="170"/>
      <c r="C360" s="170"/>
      <c r="D360" s="170"/>
      <c r="E360" s="170"/>
      <c r="F360" s="170"/>
      <c r="G360" s="170"/>
      <c r="H360" s="170"/>
      <c r="I360" s="170"/>
    </row>
    <row r="361" spans="2:9" ht="11.25">
      <c r="B361" s="170"/>
      <c r="C361" s="170"/>
      <c r="D361" s="170"/>
      <c r="E361" s="170"/>
      <c r="F361" s="170"/>
      <c r="G361" s="170"/>
      <c r="H361" s="170"/>
      <c r="I361" s="170"/>
    </row>
    <row r="362" spans="2:9" ht="11.25">
      <c r="B362" s="170"/>
      <c r="C362" s="170"/>
      <c r="D362" s="170"/>
      <c r="E362" s="170"/>
      <c r="F362" s="170"/>
      <c r="G362" s="170"/>
      <c r="H362" s="170"/>
      <c r="I362" s="170"/>
    </row>
    <row r="363" spans="2:9" ht="11.25">
      <c r="B363" s="170"/>
      <c r="C363" s="170"/>
      <c r="D363" s="170"/>
      <c r="E363" s="170"/>
      <c r="F363" s="170"/>
      <c r="G363" s="170"/>
      <c r="H363" s="170"/>
      <c r="I363" s="170"/>
    </row>
    <row r="364" spans="2:9" ht="11.25">
      <c r="B364" s="170"/>
      <c r="C364" s="170"/>
      <c r="D364" s="170"/>
      <c r="E364" s="170"/>
      <c r="F364" s="170"/>
      <c r="G364" s="170"/>
      <c r="H364" s="170"/>
      <c r="I364" s="170"/>
    </row>
    <row r="365" spans="2:9" ht="11.25">
      <c r="B365" s="170"/>
      <c r="C365" s="170"/>
      <c r="D365" s="170"/>
      <c r="E365" s="170"/>
      <c r="F365" s="170"/>
      <c r="G365" s="170"/>
      <c r="H365" s="170"/>
      <c r="I365" s="170"/>
    </row>
    <row r="366" spans="2:9" ht="11.25">
      <c r="B366" s="170"/>
      <c r="C366" s="170"/>
      <c r="D366" s="170"/>
      <c r="E366" s="170"/>
      <c r="F366" s="170"/>
      <c r="G366" s="170"/>
      <c r="H366" s="170"/>
      <c r="I366" s="170"/>
    </row>
    <row r="367" spans="2:9" ht="11.25">
      <c r="B367" s="170"/>
      <c r="C367" s="170"/>
      <c r="D367" s="170"/>
      <c r="E367" s="170"/>
      <c r="F367" s="170"/>
      <c r="G367" s="170"/>
      <c r="H367" s="170"/>
      <c r="I367" s="170"/>
    </row>
    <row r="368" spans="2:9" ht="11.25">
      <c r="B368" s="170"/>
      <c r="C368" s="170"/>
      <c r="D368" s="170"/>
      <c r="E368" s="170"/>
      <c r="F368" s="170"/>
      <c r="G368" s="170"/>
      <c r="H368" s="170"/>
      <c r="I368" s="170"/>
    </row>
    <row r="369" spans="2:9" ht="11.25">
      <c r="B369" s="170"/>
      <c r="C369" s="170"/>
      <c r="D369" s="170"/>
      <c r="E369" s="170"/>
      <c r="F369" s="170"/>
      <c r="G369" s="170"/>
      <c r="H369" s="170"/>
      <c r="I369" s="170"/>
    </row>
    <row r="370" spans="2:9" ht="11.25">
      <c r="B370" s="170"/>
      <c r="C370" s="170"/>
      <c r="D370" s="170"/>
      <c r="E370" s="170"/>
      <c r="F370" s="170"/>
      <c r="G370" s="170"/>
      <c r="H370" s="170"/>
      <c r="I370" s="170"/>
    </row>
    <row r="371" spans="2:9" ht="11.25">
      <c r="B371" s="170"/>
      <c r="C371" s="170"/>
      <c r="D371" s="170"/>
      <c r="E371" s="170"/>
      <c r="F371" s="170"/>
      <c r="G371" s="170"/>
      <c r="H371" s="170"/>
      <c r="I371" s="170"/>
    </row>
    <row r="372" spans="2:9" ht="11.25">
      <c r="B372" s="170"/>
      <c r="C372" s="170"/>
      <c r="D372" s="170"/>
      <c r="E372" s="170"/>
      <c r="F372" s="170"/>
      <c r="G372" s="170"/>
      <c r="H372" s="170"/>
      <c r="I372" s="170"/>
    </row>
    <row r="373" spans="2:9" ht="11.25">
      <c r="B373" s="170"/>
      <c r="C373" s="170"/>
      <c r="D373" s="170"/>
      <c r="E373" s="170"/>
      <c r="F373" s="170"/>
      <c r="G373" s="170"/>
      <c r="H373" s="170"/>
      <c r="I373" s="170"/>
    </row>
    <row r="374" spans="2:9" ht="11.25">
      <c r="B374" s="170"/>
      <c r="C374" s="170"/>
      <c r="D374" s="170"/>
      <c r="E374" s="170"/>
      <c r="F374" s="170"/>
      <c r="G374" s="170"/>
      <c r="H374" s="170"/>
      <c r="I374" s="170"/>
    </row>
    <row r="375" spans="2:9" ht="11.25">
      <c r="B375" s="170"/>
      <c r="C375" s="170"/>
      <c r="D375" s="170"/>
      <c r="E375" s="170"/>
      <c r="F375" s="170"/>
      <c r="G375" s="170"/>
      <c r="H375" s="170"/>
      <c r="I375" s="170"/>
    </row>
    <row r="376" spans="2:9" ht="11.25">
      <c r="B376" s="170"/>
      <c r="C376" s="170"/>
      <c r="D376" s="170"/>
      <c r="E376" s="170"/>
      <c r="F376" s="170"/>
      <c r="G376" s="170"/>
      <c r="H376" s="170"/>
      <c r="I376" s="170"/>
    </row>
    <row r="377" spans="2:9" ht="11.25">
      <c r="B377" s="170"/>
      <c r="C377" s="170"/>
      <c r="D377" s="170"/>
      <c r="E377" s="170"/>
      <c r="F377" s="170"/>
      <c r="G377" s="170"/>
      <c r="H377" s="170"/>
      <c r="I377" s="170"/>
    </row>
    <row r="378" spans="2:9" ht="11.25">
      <c r="B378" s="170"/>
      <c r="C378" s="170"/>
      <c r="D378" s="170"/>
      <c r="E378" s="170"/>
      <c r="F378" s="170"/>
      <c r="G378" s="170"/>
      <c r="H378" s="170"/>
      <c r="I378" s="170"/>
    </row>
    <row r="379" spans="2:9" ht="11.25">
      <c r="B379" s="170"/>
      <c r="C379" s="170"/>
      <c r="D379" s="170"/>
      <c r="E379" s="170"/>
      <c r="F379" s="170"/>
      <c r="G379" s="170"/>
      <c r="H379" s="170"/>
      <c r="I379" s="170"/>
    </row>
    <row r="380" spans="2:9" ht="11.25">
      <c r="B380" s="170"/>
      <c r="C380" s="170"/>
      <c r="D380" s="170"/>
      <c r="E380" s="170"/>
      <c r="F380" s="170"/>
      <c r="G380" s="170"/>
      <c r="H380" s="170"/>
      <c r="I380" s="170"/>
    </row>
    <row r="381" spans="2:9" ht="11.25">
      <c r="B381" s="170"/>
      <c r="C381" s="170"/>
      <c r="D381" s="170"/>
      <c r="E381" s="170"/>
      <c r="F381" s="170"/>
      <c r="G381" s="170"/>
      <c r="H381" s="170"/>
      <c r="I381" s="170"/>
    </row>
    <row r="382" spans="2:9" ht="11.25">
      <c r="B382" s="170"/>
      <c r="C382" s="170"/>
      <c r="D382" s="170"/>
      <c r="E382" s="170"/>
      <c r="F382" s="170"/>
      <c r="G382" s="170"/>
      <c r="H382" s="170"/>
      <c r="I382" s="170"/>
    </row>
    <row r="383" spans="2:9" ht="11.25">
      <c r="B383" s="170"/>
      <c r="C383" s="170"/>
      <c r="D383" s="170"/>
      <c r="E383" s="170"/>
      <c r="F383" s="170"/>
      <c r="G383" s="170"/>
      <c r="H383" s="170"/>
      <c r="I383" s="170"/>
    </row>
    <row r="384" spans="2:9" ht="11.25">
      <c r="B384" s="170"/>
      <c r="C384" s="170"/>
      <c r="D384" s="170"/>
      <c r="E384" s="170"/>
      <c r="F384" s="170"/>
      <c r="G384" s="170"/>
      <c r="H384" s="170"/>
      <c r="I384" s="170"/>
    </row>
    <row r="385" spans="2:9" ht="11.25">
      <c r="B385" s="170"/>
      <c r="C385" s="170"/>
      <c r="D385" s="170"/>
      <c r="E385" s="170"/>
      <c r="F385" s="170"/>
      <c r="G385" s="170"/>
      <c r="H385" s="170"/>
      <c r="I385" s="170"/>
    </row>
    <row r="386" spans="2:9" ht="11.25">
      <c r="B386" s="170"/>
      <c r="C386" s="170"/>
      <c r="D386" s="170"/>
      <c r="E386" s="170"/>
      <c r="F386" s="170"/>
      <c r="G386" s="170"/>
      <c r="H386" s="170"/>
      <c r="I386" s="170"/>
    </row>
    <row r="387" spans="2:9" ht="11.25">
      <c r="B387" s="170"/>
      <c r="C387" s="170"/>
      <c r="D387" s="170"/>
      <c r="E387" s="170"/>
      <c r="F387" s="170"/>
      <c r="G387" s="170"/>
      <c r="H387" s="170"/>
      <c r="I387" s="170"/>
    </row>
    <row r="388" spans="2:9" ht="11.25">
      <c r="B388" s="170"/>
      <c r="C388" s="170"/>
      <c r="D388" s="170"/>
      <c r="E388" s="170"/>
      <c r="F388" s="170"/>
      <c r="G388" s="170"/>
      <c r="H388" s="170"/>
      <c r="I388" s="170"/>
    </row>
    <row r="389" spans="2:9" ht="11.25">
      <c r="B389" s="170"/>
      <c r="C389" s="170"/>
      <c r="D389" s="170"/>
      <c r="E389" s="170"/>
      <c r="F389" s="170"/>
      <c r="G389" s="170"/>
      <c r="H389" s="170"/>
      <c r="I389" s="170"/>
    </row>
    <row r="390" spans="2:9" ht="11.25">
      <c r="B390" s="170"/>
      <c r="C390" s="170"/>
      <c r="D390" s="170"/>
      <c r="E390" s="170"/>
      <c r="F390" s="170"/>
      <c r="G390" s="170"/>
      <c r="H390" s="170"/>
      <c r="I390" s="170"/>
    </row>
    <row r="391" spans="2:9" ht="11.25">
      <c r="B391" s="170"/>
      <c r="C391" s="170"/>
      <c r="D391" s="170"/>
      <c r="E391" s="170"/>
      <c r="F391" s="170"/>
      <c r="G391" s="170"/>
      <c r="H391" s="170"/>
      <c r="I391" s="170"/>
    </row>
    <row r="392" spans="2:9" ht="11.25">
      <c r="B392" s="170"/>
      <c r="C392" s="170"/>
      <c r="D392" s="170"/>
      <c r="E392" s="170"/>
      <c r="F392" s="170"/>
      <c r="G392" s="170"/>
      <c r="H392" s="170"/>
      <c r="I392" s="170"/>
    </row>
    <row r="393" spans="2:9" ht="11.25">
      <c r="B393" s="170"/>
      <c r="C393" s="170"/>
      <c r="D393" s="170"/>
      <c r="E393" s="170"/>
      <c r="F393" s="170"/>
      <c r="G393" s="170"/>
      <c r="H393" s="170"/>
      <c r="I393" s="170"/>
    </row>
    <row r="394" spans="2:9" ht="11.25">
      <c r="B394" s="170"/>
      <c r="C394" s="170"/>
      <c r="D394" s="170"/>
      <c r="E394" s="170"/>
      <c r="F394" s="170"/>
      <c r="G394" s="170"/>
      <c r="H394" s="170"/>
      <c r="I394" s="170"/>
    </row>
    <row r="395" spans="2:9" ht="11.25">
      <c r="B395" s="170"/>
      <c r="C395" s="170"/>
      <c r="D395" s="170"/>
      <c r="E395" s="170"/>
      <c r="F395" s="170"/>
      <c r="G395" s="170"/>
      <c r="H395" s="170"/>
      <c r="I395" s="170"/>
    </row>
    <row r="396" spans="2:9" ht="11.25">
      <c r="B396" s="170"/>
      <c r="C396" s="170"/>
      <c r="D396" s="170"/>
      <c r="E396" s="170"/>
      <c r="F396" s="170"/>
      <c r="G396" s="170"/>
      <c r="H396" s="170"/>
      <c r="I396" s="170"/>
    </row>
    <row r="397" spans="2:9" ht="11.25">
      <c r="B397" s="170"/>
      <c r="C397" s="170"/>
      <c r="D397" s="170"/>
      <c r="E397" s="170"/>
      <c r="F397" s="170"/>
      <c r="G397" s="170"/>
      <c r="H397" s="170"/>
      <c r="I397" s="170"/>
    </row>
    <row r="398" spans="2:9" ht="11.25">
      <c r="B398" s="170"/>
      <c r="C398" s="170"/>
      <c r="D398" s="170"/>
      <c r="E398" s="170"/>
      <c r="F398" s="170"/>
      <c r="G398" s="170"/>
      <c r="H398" s="170"/>
      <c r="I398" s="170"/>
    </row>
    <row r="399" spans="2:9" ht="11.25">
      <c r="B399" s="170"/>
      <c r="C399" s="170"/>
      <c r="D399" s="170"/>
      <c r="E399" s="170"/>
      <c r="F399" s="170"/>
      <c r="G399" s="170"/>
      <c r="H399" s="170"/>
      <c r="I399" s="170"/>
    </row>
    <row r="400" spans="2:9" ht="11.25">
      <c r="B400" s="170"/>
      <c r="C400" s="170"/>
      <c r="D400" s="170"/>
      <c r="E400" s="170"/>
      <c r="F400" s="170"/>
      <c r="G400" s="170"/>
      <c r="H400" s="170"/>
      <c r="I400" s="170"/>
    </row>
    <row r="401" spans="2:9" ht="11.25">
      <c r="B401" s="170"/>
      <c r="C401" s="170"/>
      <c r="D401" s="170"/>
      <c r="E401" s="170"/>
      <c r="F401" s="170"/>
      <c r="G401" s="170"/>
      <c r="H401" s="170"/>
      <c r="I401" s="170"/>
    </row>
    <row r="402" spans="2:9" ht="11.25">
      <c r="B402" s="170"/>
      <c r="C402" s="170"/>
      <c r="D402" s="170"/>
      <c r="E402" s="170"/>
      <c r="F402" s="170"/>
      <c r="G402" s="170"/>
      <c r="H402" s="170"/>
      <c r="I402" s="170"/>
    </row>
    <row r="403" spans="2:9" ht="11.25">
      <c r="B403" s="170"/>
      <c r="C403" s="170"/>
      <c r="D403" s="170"/>
      <c r="E403" s="170"/>
      <c r="F403" s="170"/>
      <c r="G403" s="170"/>
      <c r="H403" s="170"/>
      <c r="I403" s="170"/>
    </row>
    <row r="404" spans="2:9" ht="11.25">
      <c r="B404" s="170"/>
      <c r="C404" s="170"/>
      <c r="D404" s="170"/>
      <c r="E404" s="170"/>
      <c r="F404" s="170"/>
      <c r="G404" s="170"/>
      <c r="H404" s="170"/>
      <c r="I404" s="170"/>
    </row>
    <row r="405" spans="2:9" ht="11.25">
      <c r="B405" s="170"/>
      <c r="C405" s="170"/>
      <c r="D405" s="170"/>
      <c r="E405" s="170"/>
      <c r="F405" s="170"/>
      <c r="G405" s="170"/>
      <c r="H405" s="170"/>
      <c r="I405" s="170"/>
    </row>
    <row r="406" spans="2:9" ht="11.25">
      <c r="B406" s="170"/>
      <c r="C406" s="170"/>
      <c r="D406" s="170"/>
      <c r="E406" s="170"/>
      <c r="F406" s="170"/>
      <c r="G406" s="170"/>
      <c r="H406" s="170"/>
      <c r="I406" s="170"/>
    </row>
    <row r="407" spans="2:9" ht="11.25">
      <c r="B407" s="170"/>
      <c r="C407" s="170"/>
      <c r="D407" s="170"/>
      <c r="E407" s="170"/>
      <c r="F407" s="170"/>
      <c r="G407" s="170"/>
      <c r="H407" s="170"/>
      <c r="I407" s="170"/>
    </row>
    <row r="408" spans="2:9" ht="11.25">
      <c r="B408" s="170"/>
      <c r="C408" s="170"/>
      <c r="D408" s="170"/>
      <c r="E408" s="170"/>
      <c r="F408" s="170"/>
      <c r="G408" s="170"/>
      <c r="H408" s="170"/>
      <c r="I408" s="170"/>
    </row>
    <row r="409" spans="2:9" ht="11.25">
      <c r="B409" s="170"/>
      <c r="C409" s="170"/>
      <c r="D409" s="170"/>
      <c r="E409" s="170"/>
      <c r="F409" s="170"/>
      <c r="G409" s="170"/>
      <c r="H409" s="170"/>
      <c r="I409" s="170"/>
    </row>
    <row r="410" spans="2:9" ht="11.25">
      <c r="B410" s="170"/>
      <c r="C410" s="170"/>
      <c r="D410" s="170"/>
      <c r="E410" s="170"/>
      <c r="F410" s="170"/>
      <c r="G410" s="170"/>
      <c r="H410" s="170"/>
      <c r="I410" s="170"/>
    </row>
    <row r="411" spans="2:9" ht="11.25">
      <c r="B411" s="170"/>
      <c r="C411" s="170"/>
      <c r="D411" s="170"/>
      <c r="E411" s="170"/>
      <c r="F411" s="170"/>
      <c r="G411" s="170"/>
      <c r="H411" s="170"/>
      <c r="I411" s="170"/>
    </row>
    <row r="412" spans="2:9" ht="11.25">
      <c r="B412" s="170"/>
      <c r="C412" s="170"/>
      <c r="D412" s="170"/>
      <c r="E412" s="170"/>
      <c r="F412" s="170"/>
      <c r="G412" s="170"/>
      <c r="H412" s="170"/>
      <c r="I412" s="170"/>
    </row>
    <row r="413" spans="2:9" ht="11.25">
      <c r="B413" s="170"/>
      <c r="C413" s="170"/>
      <c r="D413" s="170"/>
      <c r="E413" s="170"/>
      <c r="F413" s="170"/>
      <c r="G413" s="170"/>
      <c r="H413" s="170"/>
      <c r="I413" s="170"/>
    </row>
    <row r="414" spans="2:9" ht="11.25">
      <c r="B414" s="170"/>
      <c r="C414" s="170"/>
      <c r="D414" s="170"/>
      <c r="E414" s="170"/>
      <c r="F414" s="170"/>
      <c r="G414" s="170"/>
      <c r="H414" s="170"/>
      <c r="I414" s="170"/>
    </row>
    <row r="415" spans="2:9" ht="11.25">
      <c r="B415" s="170"/>
      <c r="C415" s="170"/>
      <c r="D415" s="170"/>
      <c r="E415" s="170"/>
      <c r="F415" s="170"/>
      <c r="G415" s="170"/>
      <c r="H415" s="170"/>
      <c r="I415" s="170"/>
    </row>
    <row r="416" spans="2:9" ht="11.25">
      <c r="B416" s="170"/>
      <c r="C416" s="170"/>
      <c r="D416" s="170"/>
      <c r="E416" s="170"/>
      <c r="F416" s="170"/>
      <c r="G416" s="170"/>
      <c r="H416" s="170"/>
      <c r="I416" s="170"/>
    </row>
    <row r="417" spans="2:9" ht="11.25">
      <c r="B417" s="170"/>
      <c r="C417" s="170"/>
      <c r="D417" s="170"/>
      <c r="E417" s="170"/>
      <c r="F417" s="170"/>
      <c r="G417" s="170"/>
      <c r="H417" s="170"/>
      <c r="I417" s="170"/>
    </row>
    <row r="418" spans="2:9" ht="11.25">
      <c r="B418" s="170"/>
      <c r="C418" s="170"/>
      <c r="D418" s="170"/>
      <c r="E418" s="170"/>
      <c r="F418" s="170"/>
      <c r="G418" s="170"/>
      <c r="H418" s="170"/>
      <c r="I418" s="170"/>
    </row>
    <row r="419" spans="2:9" ht="11.25">
      <c r="B419" s="170"/>
      <c r="C419" s="170"/>
      <c r="D419" s="170"/>
      <c r="E419" s="170"/>
      <c r="F419" s="170"/>
      <c r="G419" s="170"/>
      <c r="H419" s="170"/>
      <c r="I419" s="170"/>
    </row>
    <row r="420" spans="2:9" ht="11.25">
      <c r="B420" s="170"/>
      <c r="C420" s="170"/>
      <c r="D420" s="170"/>
      <c r="E420" s="170"/>
      <c r="F420" s="170"/>
      <c r="G420" s="170"/>
      <c r="H420" s="170"/>
      <c r="I420" s="170"/>
    </row>
    <row r="421" spans="2:9" ht="11.25">
      <c r="B421" s="170"/>
      <c r="C421" s="170"/>
      <c r="D421" s="170"/>
      <c r="E421" s="170"/>
      <c r="F421" s="170"/>
      <c r="G421" s="170"/>
      <c r="H421" s="170"/>
      <c r="I421" s="170"/>
    </row>
    <row r="422" spans="2:9" ht="11.25">
      <c r="B422" s="170"/>
      <c r="C422" s="170"/>
      <c r="D422" s="170"/>
      <c r="E422" s="170"/>
      <c r="F422" s="170"/>
      <c r="G422" s="170"/>
      <c r="H422" s="170"/>
      <c r="I422" s="170"/>
    </row>
    <row r="423" spans="2:9" ht="11.25">
      <c r="B423" s="170"/>
      <c r="C423" s="170"/>
      <c r="D423" s="170"/>
      <c r="E423" s="170"/>
      <c r="F423" s="170"/>
      <c r="G423" s="170"/>
      <c r="H423" s="170"/>
      <c r="I423" s="170"/>
    </row>
    <row r="424" spans="2:9" ht="11.25">
      <c r="B424" s="170"/>
      <c r="C424" s="170"/>
      <c r="D424" s="170"/>
      <c r="E424" s="170"/>
      <c r="F424" s="170"/>
      <c r="G424" s="170"/>
      <c r="H424" s="170"/>
      <c r="I424" s="170"/>
    </row>
    <row r="425" spans="2:9" ht="11.25">
      <c r="B425" s="170"/>
      <c r="C425" s="170"/>
      <c r="D425" s="170"/>
      <c r="E425" s="170"/>
      <c r="F425" s="170"/>
      <c r="G425" s="170"/>
      <c r="H425" s="170"/>
      <c r="I425" s="170"/>
    </row>
    <row r="426" spans="2:9" ht="11.25">
      <c r="B426" s="170"/>
      <c r="C426" s="170"/>
      <c r="D426" s="170"/>
      <c r="E426" s="170"/>
      <c r="F426" s="170"/>
      <c r="G426" s="170"/>
      <c r="H426" s="170"/>
      <c r="I426" s="170"/>
    </row>
    <row r="427" spans="2:9" ht="11.25">
      <c r="B427" s="170"/>
      <c r="C427" s="170"/>
      <c r="D427" s="170"/>
      <c r="E427" s="170"/>
      <c r="F427" s="170"/>
      <c r="G427" s="170"/>
      <c r="H427" s="170"/>
      <c r="I427" s="170"/>
    </row>
    <row r="428" spans="2:9" ht="11.25">
      <c r="B428" s="170"/>
      <c r="C428" s="170"/>
      <c r="D428" s="170"/>
      <c r="E428" s="170"/>
      <c r="F428" s="170"/>
      <c r="G428" s="170"/>
      <c r="H428" s="170"/>
      <c r="I428" s="170"/>
    </row>
    <row r="429" spans="2:9" ht="11.25">
      <c r="B429" s="170"/>
      <c r="C429" s="170"/>
      <c r="D429" s="170"/>
      <c r="E429" s="170"/>
      <c r="F429" s="170"/>
      <c r="G429" s="170"/>
      <c r="H429" s="170"/>
      <c r="I429" s="170"/>
    </row>
    <row r="430" spans="2:9" ht="11.25">
      <c r="B430" s="170"/>
      <c r="C430" s="170"/>
      <c r="D430" s="170"/>
      <c r="E430" s="170"/>
      <c r="F430" s="170"/>
      <c r="G430" s="170"/>
      <c r="H430" s="170"/>
      <c r="I430" s="170"/>
    </row>
    <row r="431" spans="2:9" ht="11.25">
      <c r="B431" s="170"/>
      <c r="C431" s="170"/>
      <c r="D431" s="170"/>
      <c r="E431" s="170"/>
      <c r="F431" s="170"/>
      <c r="G431" s="170"/>
      <c r="H431" s="170"/>
      <c r="I431" s="170"/>
    </row>
    <row r="432" spans="2:9" ht="11.25">
      <c r="B432" s="170"/>
      <c r="C432" s="170"/>
      <c r="D432" s="170"/>
      <c r="E432" s="170"/>
      <c r="F432" s="170"/>
      <c r="G432" s="170"/>
      <c r="H432" s="170"/>
      <c r="I432" s="170"/>
    </row>
    <row r="433" spans="2:9" ht="11.25">
      <c r="B433" s="170"/>
      <c r="C433" s="170"/>
      <c r="D433" s="170"/>
      <c r="E433" s="170"/>
      <c r="F433" s="170"/>
      <c r="G433" s="170"/>
      <c r="H433" s="170"/>
      <c r="I433" s="170"/>
    </row>
    <row r="434" spans="2:9" ht="11.25">
      <c r="B434" s="170"/>
      <c r="C434" s="170"/>
      <c r="D434" s="170"/>
      <c r="E434" s="170"/>
      <c r="F434" s="170"/>
      <c r="G434" s="170"/>
      <c r="H434" s="170"/>
      <c r="I434" s="170"/>
    </row>
    <row r="435" spans="2:9" ht="11.25">
      <c r="B435" s="170"/>
      <c r="C435" s="170"/>
      <c r="D435" s="170"/>
      <c r="E435" s="170"/>
      <c r="F435" s="170"/>
      <c r="G435" s="170"/>
      <c r="H435" s="170"/>
      <c r="I435" s="170"/>
    </row>
    <row r="436" spans="2:9" ht="11.25">
      <c r="B436" s="170"/>
      <c r="C436" s="170"/>
      <c r="D436" s="170"/>
      <c r="E436" s="170"/>
      <c r="F436" s="170"/>
      <c r="G436" s="170"/>
      <c r="H436" s="170"/>
      <c r="I436" s="170"/>
    </row>
    <row r="437" spans="2:9" ht="11.25">
      <c r="B437" s="170"/>
      <c r="C437" s="170"/>
      <c r="D437" s="170"/>
      <c r="E437" s="170"/>
      <c r="F437" s="170"/>
      <c r="G437" s="170"/>
      <c r="H437" s="170"/>
      <c r="I437" s="170"/>
    </row>
    <row r="438" spans="2:9" ht="11.25">
      <c r="B438" s="170"/>
      <c r="C438" s="170"/>
      <c r="D438" s="170"/>
      <c r="E438" s="170"/>
      <c r="F438" s="170"/>
      <c r="G438" s="170"/>
      <c r="H438" s="170"/>
      <c r="I438" s="170"/>
    </row>
    <row r="439" spans="2:9" ht="11.25">
      <c r="B439" s="170"/>
      <c r="C439" s="170"/>
      <c r="D439" s="170"/>
      <c r="E439" s="170"/>
      <c r="F439" s="170"/>
      <c r="G439" s="170"/>
      <c r="H439" s="170"/>
      <c r="I439" s="170"/>
    </row>
    <row r="440" spans="2:9" ht="11.25">
      <c r="B440" s="170"/>
      <c r="C440" s="170"/>
      <c r="D440" s="170"/>
      <c r="E440" s="170"/>
      <c r="F440" s="170"/>
      <c r="G440" s="170"/>
      <c r="H440" s="170"/>
      <c r="I440" s="170"/>
    </row>
    <row r="441" spans="2:9" ht="11.25">
      <c r="B441" s="170"/>
      <c r="C441" s="170"/>
      <c r="D441" s="170"/>
      <c r="E441" s="170"/>
      <c r="F441" s="170"/>
      <c r="G441" s="170"/>
      <c r="H441" s="170"/>
      <c r="I441" s="170"/>
    </row>
    <row r="442" spans="2:9" ht="11.25">
      <c r="B442" s="170"/>
      <c r="C442" s="170"/>
      <c r="D442" s="170"/>
      <c r="E442" s="170"/>
      <c r="F442" s="170"/>
      <c r="G442" s="170"/>
      <c r="H442" s="170"/>
      <c r="I442" s="170"/>
    </row>
    <row r="443" spans="2:9" ht="11.25">
      <c r="B443" s="170"/>
      <c r="C443" s="170"/>
      <c r="D443" s="170"/>
      <c r="E443" s="170"/>
      <c r="F443" s="170"/>
      <c r="G443" s="170"/>
      <c r="H443" s="170"/>
      <c r="I443" s="170"/>
    </row>
    <row r="444" spans="2:9" ht="11.25">
      <c r="B444" s="170"/>
      <c r="C444" s="170"/>
      <c r="D444" s="170"/>
      <c r="E444" s="170"/>
      <c r="F444" s="170"/>
      <c r="G444" s="170"/>
      <c r="H444" s="170"/>
      <c r="I444" s="170"/>
    </row>
    <row r="445" spans="2:9" ht="11.25">
      <c r="B445" s="170"/>
      <c r="C445" s="170"/>
      <c r="D445" s="170"/>
      <c r="E445" s="170"/>
      <c r="F445" s="170"/>
      <c r="G445" s="170"/>
      <c r="H445" s="170"/>
      <c r="I445" s="170"/>
    </row>
    <row r="446" spans="2:9" ht="11.25">
      <c r="B446" s="170"/>
      <c r="C446" s="170"/>
      <c r="D446" s="170"/>
      <c r="E446" s="170"/>
      <c r="F446" s="170"/>
      <c r="G446" s="170"/>
      <c r="H446" s="170"/>
      <c r="I446" s="170"/>
    </row>
    <row r="447" spans="2:9" ht="11.25">
      <c r="B447" s="170"/>
      <c r="C447" s="170"/>
      <c r="D447" s="170"/>
      <c r="E447" s="170"/>
      <c r="F447" s="170"/>
      <c r="G447" s="170"/>
      <c r="H447" s="170"/>
      <c r="I447" s="170"/>
    </row>
    <row r="448" spans="2:9" ht="11.25">
      <c r="B448" s="170"/>
      <c r="C448" s="170"/>
      <c r="D448" s="170"/>
      <c r="E448" s="170"/>
      <c r="F448" s="170"/>
      <c r="G448" s="170"/>
      <c r="H448" s="170"/>
      <c r="I448" s="170"/>
    </row>
    <row r="449" spans="2:9" ht="11.25">
      <c r="B449" s="170"/>
      <c r="C449" s="170"/>
      <c r="D449" s="170"/>
      <c r="E449" s="170"/>
      <c r="F449" s="170"/>
      <c r="G449" s="170"/>
      <c r="H449" s="170"/>
      <c r="I449" s="170"/>
    </row>
    <row r="450" spans="2:9" ht="11.25">
      <c r="B450" s="170"/>
      <c r="C450" s="170"/>
      <c r="D450" s="170"/>
      <c r="E450" s="170"/>
      <c r="F450" s="170"/>
      <c r="G450" s="170"/>
      <c r="H450" s="170"/>
      <c r="I450" s="170"/>
    </row>
    <row r="451" spans="2:9" ht="11.25">
      <c r="B451" s="170"/>
      <c r="C451" s="170"/>
      <c r="D451" s="170"/>
      <c r="E451" s="170"/>
      <c r="F451" s="170"/>
      <c r="G451" s="170"/>
      <c r="H451" s="170"/>
      <c r="I451" s="170"/>
    </row>
    <row r="452" spans="2:9" ht="11.25">
      <c r="B452" s="170"/>
      <c r="C452" s="170"/>
      <c r="D452" s="170"/>
      <c r="E452" s="170"/>
      <c r="F452" s="170"/>
      <c r="G452" s="170"/>
      <c r="H452" s="170"/>
      <c r="I452" s="170"/>
    </row>
    <row r="453" spans="2:9" ht="11.25">
      <c r="B453" s="170"/>
      <c r="C453" s="170"/>
      <c r="D453" s="170"/>
      <c r="E453" s="170"/>
      <c r="F453" s="170"/>
      <c r="G453" s="170"/>
      <c r="H453" s="170"/>
      <c r="I453" s="170"/>
    </row>
    <row r="454" spans="2:9" ht="11.25">
      <c r="B454" s="170"/>
      <c r="C454" s="170"/>
      <c r="D454" s="170"/>
      <c r="E454" s="170"/>
      <c r="F454" s="170"/>
      <c r="G454" s="170"/>
      <c r="H454" s="170"/>
      <c r="I454" s="170"/>
    </row>
    <row r="455" spans="2:9" ht="11.25">
      <c r="B455" s="170"/>
      <c r="C455" s="170"/>
      <c r="D455" s="170"/>
      <c r="E455" s="170"/>
      <c r="F455" s="170"/>
      <c r="G455" s="170"/>
      <c r="H455" s="170"/>
      <c r="I455" s="170"/>
    </row>
    <row r="456" spans="2:9" ht="11.25">
      <c r="B456" s="170"/>
      <c r="C456" s="170"/>
      <c r="D456" s="170"/>
      <c r="E456" s="170"/>
      <c r="F456" s="170"/>
      <c r="G456" s="170"/>
      <c r="H456" s="170"/>
      <c r="I456" s="170"/>
    </row>
    <row r="457" spans="2:9" ht="11.25">
      <c r="B457" s="170"/>
      <c r="C457" s="170"/>
      <c r="D457" s="170"/>
      <c r="E457" s="170"/>
      <c r="F457" s="170"/>
      <c r="G457" s="170"/>
      <c r="H457" s="170"/>
      <c r="I457" s="170"/>
    </row>
    <row r="458" spans="2:9" ht="11.25">
      <c r="B458" s="170"/>
      <c r="C458" s="170"/>
      <c r="D458" s="170"/>
      <c r="E458" s="170"/>
      <c r="F458" s="170"/>
      <c r="G458" s="170"/>
      <c r="H458" s="170"/>
      <c r="I458" s="170"/>
    </row>
    <row r="459" spans="2:9" ht="11.25">
      <c r="B459" s="170"/>
      <c r="C459" s="170"/>
      <c r="D459" s="170"/>
      <c r="E459" s="170"/>
      <c r="F459" s="170"/>
      <c r="G459" s="170"/>
      <c r="H459" s="170"/>
      <c r="I459" s="170"/>
    </row>
    <row r="460" spans="2:9" ht="11.25">
      <c r="B460" s="170"/>
      <c r="C460" s="170"/>
      <c r="D460" s="170"/>
      <c r="E460" s="170"/>
      <c r="F460" s="170"/>
      <c r="G460" s="170"/>
      <c r="H460" s="170"/>
      <c r="I460" s="170"/>
    </row>
    <row r="461" spans="2:9" ht="11.25">
      <c r="B461" s="170"/>
      <c r="C461" s="170"/>
      <c r="D461" s="170"/>
      <c r="E461" s="170"/>
      <c r="F461" s="170"/>
      <c r="G461" s="170"/>
      <c r="H461" s="170"/>
      <c r="I461" s="170"/>
    </row>
    <row r="462" spans="2:9" ht="11.25">
      <c r="B462" s="170"/>
      <c r="C462" s="170"/>
      <c r="D462" s="170"/>
      <c r="E462" s="170"/>
      <c r="F462" s="170"/>
      <c r="G462" s="170"/>
      <c r="H462" s="170"/>
      <c r="I462" s="170"/>
    </row>
    <row r="463" spans="2:9" ht="11.25">
      <c r="B463" s="170"/>
      <c r="C463" s="170"/>
      <c r="D463" s="170"/>
      <c r="E463" s="170"/>
      <c r="F463" s="170"/>
      <c r="G463" s="170"/>
      <c r="H463" s="170"/>
      <c r="I463" s="170"/>
    </row>
    <row r="464" spans="2:9" ht="11.25">
      <c r="B464" s="170"/>
      <c r="C464" s="170"/>
      <c r="D464" s="170"/>
      <c r="E464" s="170"/>
      <c r="F464" s="170"/>
      <c r="G464" s="170"/>
      <c r="H464" s="170"/>
      <c r="I464" s="170"/>
    </row>
    <row r="465" spans="2:9" ht="11.25">
      <c r="B465" s="170"/>
      <c r="C465" s="170"/>
      <c r="D465" s="170"/>
      <c r="E465" s="170"/>
      <c r="F465" s="170"/>
      <c r="G465" s="170"/>
      <c r="H465" s="170"/>
      <c r="I465" s="170"/>
    </row>
    <row r="466" spans="2:9" ht="11.25">
      <c r="B466" s="170"/>
      <c r="C466" s="170"/>
      <c r="D466" s="170"/>
      <c r="E466" s="170"/>
      <c r="F466" s="170"/>
      <c r="G466" s="170"/>
      <c r="H466" s="170"/>
      <c r="I466" s="170"/>
    </row>
    <row r="467" spans="2:9" ht="11.25">
      <c r="B467" s="170"/>
      <c r="C467" s="170"/>
      <c r="D467" s="170"/>
      <c r="E467" s="170"/>
      <c r="F467" s="170"/>
      <c r="G467" s="170"/>
      <c r="H467" s="170"/>
      <c r="I467" s="170"/>
    </row>
    <row r="468" spans="2:9" ht="11.25">
      <c r="B468" s="170"/>
      <c r="C468" s="170"/>
      <c r="D468" s="170"/>
      <c r="E468" s="170"/>
      <c r="F468" s="170"/>
      <c r="G468" s="170"/>
      <c r="H468" s="170"/>
      <c r="I468" s="170"/>
    </row>
    <row r="469" spans="2:9" ht="11.25">
      <c r="B469" s="170"/>
      <c r="C469" s="170"/>
      <c r="D469" s="170"/>
      <c r="E469" s="170"/>
      <c r="F469" s="170"/>
      <c r="G469" s="170"/>
      <c r="H469" s="170"/>
      <c r="I469" s="170"/>
    </row>
    <row r="470" spans="2:9" ht="11.25">
      <c r="B470" s="170"/>
      <c r="C470" s="170"/>
      <c r="D470" s="170"/>
      <c r="E470" s="170"/>
      <c r="F470" s="170"/>
      <c r="G470" s="170"/>
      <c r="H470" s="170"/>
      <c r="I470" s="170"/>
    </row>
    <row r="471" spans="2:9" ht="11.25">
      <c r="B471" s="170"/>
      <c r="C471" s="170"/>
      <c r="D471" s="170"/>
      <c r="E471" s="170"/>
      <c r="F471" s="170"/>
      <c r="G471" s="170"/>
      <c r="H471" s="170"/>
      <c r="I471" s="170"/>
    </row>
    <row r="472" spans="2:9" ht="11.25">
      <c r="B472" s="170"/>
      <c r="C472" s="170"/>
      <c r="D472" s="170"/>
      <c r="E472" s="170"/>
      <c r="F472" s="170"/>
      <c r="G472" s="170"/>
      <c r="H472" s="170"/>
      <c r="I472" s="170"/>
    </row>
    <row r="473" spans="2:9" ht="11.25">
      <c r="B473" s="170"/>
      <c r="C473" s="170"/>
      <c r="D473" s="170"/>
      <c r="E473" s="170"/>
      <c r="F473" s="170"/>
      <c r="G473" s="170"/>
      <c r="H473" s="170"/>
      <c r="I473" s="170"/>
    </row>
    <row r="474" spans="2:9" ht="11.25">
      <c r="B474" s="170"/>
      <c r="C474" s="170"/>
      <c r="D474" s="170"/>
      <c r="E474" s="170"/>
      <c r="F474" s="170"/>
      <c r="G474" s="170"/>
      <c r="H474" s="170"/>
      <c r="I474" s="170"/>
    </row>
    <row r="475" spans="2:9" ht="11.25">
      <c r="B475" s="170"/>
      <c r="C475" s="170"/>
      <c r="D475" s="170"/>
      <c r="E475" s="170"/>
      <c r="F475" s="170"/>
      <c r="G475" s="170"/>
      <c r="H475" s="170"/>
      <c r="I475" s="170"/>
    </row>
    <row r="476" spans="2:9" ht="11.25">
      <c r="B476" s="170"/>
      <c r="C476" s="170"/>
      <c r="D476" s="170"/>
      <c r="E476" s="170"/>
      <c r="F476" s="170"/>
      <c r="G476" s="170"/>
      <c r="H476" s="170"/>
      <c r="I476" s="170"/>
    </row>
    <row r="477" spans="2:9" ht="11.25">
      <c r="B477" s="170"/>
      <c r="C477" s="170"/>
      <c r="D477" s="170"/>
      <c r="E477" s="170"/>
      <c r="F477" s="170"/>
      <c r="G477" s="170"/>
      <c r="H477" s="170"/>
      <c r="I477" s="170"/>
    </row>
    <row r="478" spans="2:9" ht="11.25">
      <c r="B478" s="170"/>
      <c r="C478" s="170"/>
      <c r="D478" s="170"/>
      <c r="E478" s="170"/>
      <c r="F478" s="170"/>
      <c r="G478" s="170"/>
      <c r="H478" s="170"/>
      <c r="I478" s="170"/>
    </row>
    <row r="479" spans="2:9" ht="11.25">
      <c r="B479" s="170"/>
      <c r="C479" s="170"/>
      <c r="D479" s="170"/>
      <c r="E479" s="170"/>
      <c r="F479" s="170"/>
      <c r="G479" s="170"/>
      <c r="H479" s="170"/>
      <c r="I479" s="170"/>
    </row>
    <row r="480" spans="2:9" ht="11.25">
      <c r="B480" s="170"/>
      <c r="C480" s="170"/>
      <c r="D480" s="170"/>
      <c r="E480" s="170"/>
      <c r="F480" s="170"/>
      <c r="G480" s="170"/>
      <c r="H480" s="170"/>
      <c r="I480" s="170"/>
    </row>
    <row r="481" spans="2:9" ht="11.25">
      <c r="B481" s="170"/>
      <c r="C481" s="170"/>
      <c r="D481" s="170"/>
      <c r="E481" s="170"/>
      <c r="F481" s="170"/>
      <c r="G481" s="170"/>
      <c r="H481" s="170"/>
      <c r="I481" s="170"/>
    </row>
    <row r="482" spans="2:9" ht="11.25">
      <c r="B482" s="170"/>
      <c r="C482" s="170"/>
      <c r="D482" s="170"/>
      <c r="E482" s="170"/>
      <c r="F482" s="170"/>
      <c r="G482" s="170"/>
      <c r="H482" s="170"/>
      <c r="I482" s="170"/>
    </row>
    <row r="483" spans="2:9" ht="11.25">
      <c r="B483" s="170"/>
      <c r="C483" s="170"/>
      <c r="D483" s="170"/>
      <c r="E483" s="170"/>
      <c r="F483" s="170"/>
      <c r="G483" s="170"/>
      <c r="H483" s="170"/>
      <c r="I483" s="170"/>
    </row>
    <row r="484" spans="2:9" ht="11.25">
      <c r="B484" s="170"/>
      <c r="C484" s="170"/>
      <c r="D484" s="170"/>
      <c r="E484" s="170"/>
      <c r="F484" s="170"/>
      <c r="G484" s="170"/>
      <c r="H484" s="170"/>
      <c r="I484" s="170"/>
    </row>
    <row r="485" spans="2:9" ht="11.25">
      <c r="B485" s="170"/>
      <c r="C485" s="170"/>
      <c r="D485" s="170"/>
      <c r="E485" s="170"/>
      <c r="F485" s="170"/>
      <c r="G485" s="170"/>
      <c r="H485" s="170"/>
      <c r="I485" s="170"/>
    </row>
    <row r="486" spans="2:9" ht="11.25">
      <c r="B486" s="170"/>
      <c r="C486" s="170"/>
      <c r="D486" s="170"/>
      <c r="E486" s="170"/>
      <c r="F486" s="170"/>
      <c r="G486" s="170"/>
      <c r="H486" s="170"/>
      <c r="I486" s="170"/>
    </row>
    <row r="487" spans="2:9" ht="11.25">
      <c r="B487" s="170"/>
      <c r="C487" s="170"/>
      <c r="D487" s="170"/>
      <c r="E487" s="170"/>
      <c r="F487" s="170"/>
      <c r="G487" s="170"/>
      <c r="H487" s="170"/>
      <c r="I487" s="170"/>
    </row>
    <row r="488" spans="2:9" ht="11.25">
      <c r="B488" s="170"/>
      <c r="C488" s="170"/>
      <c r="D488" s="170"/>
      <c r="E488" s="170"/>
      <c r="F488" s="170"/>
      <c r="G488" s="170"/>
      <c r="H488" s="170"/>
      <c r="I488" s="170"/>
    </row>
    <row r="489" spans="2:9" ht="11.25">
      <c r="B489" s="170"/>
      <c r="C489" s="170"/>
      <c r="D489" s="170"/>
      <c r="E489" s="170"/>
      <c r="F489" s="170"/>
      <c r="G489" s="170"/>
      <c r="H489" s="170"/>
      <c r="I489" s="170"/>
    </row>
    <row r="490" spans="2:9" ht="11.25">
      <c r="B490" s="170"/>
      <c r="C490" s="170"/>
      <c r="D490" s="170"/>
      <c r="E490" s="170"/>
      <c r="F490" s="170"/>
      <c r="G490" s="170"/>
      <c r="H490" s="170"/>
      <c r="I490" s="170"/>
    </row>
    <row r="491" spans="2:9" ht="11.25">
      <c r="B491" s="170"/>
      <c r="C491" s="170"/>
      <c r="D491" s="170"/>
      <c r="E491" s="170"/>
      <c r="F491" s="170"/>
      <c r="G491" s="170"/>
      <c r="H491" s="170"/>
      <c r="I491" s="170"/>
    </row>
    <row r="492" spans="2:9" ht="11.25">
      <c r="B492" s="170"/>
      <c r="C492" s="170"/>
      <c r="D492" s="170"/>
      <c r="E492" s="170"/>
      <c r="F492" s="170"/>
      <c r="G492" s="170"/>
      <c r="H492" s="170"/>
      <c r="I492" s="170"/>
    </row>
    <row r="493" spans="2:9" ht="11.25">
      <c r="B493" s="170"/>
      <c r="C493" s="170"/>
      <c r="D493" s="170"/>
      <c r="E493" s="170"/>
      <c r="F493" s="170"/>
      <c r="G493" s="170"/>
      <c r="H493" s="170"/>
      <c r="I493" s="170"/>
    </row>
    <row r="494" spans="2:9" ht="11.25">
      <c r="B494" s="170"/>
      <c r="C494" s="170"/>
      <c r="D494" s="170"/>
      <c r="E494" s="170"/>
      <c r="F494" s="170"/>
      <c r="G494" s="170"/>
      <c r="H494" s="170"/>
      <c r="I494" s="170"/>
    </row>
    <row r="495" spans="2:9" ht="11.25">
      <c r="B495" s="170"/>
      <c r="C495" s="170"/>
      <c r="D495" s="170"/>
      <c r="E495" s="170"/>
      <c r="F495" s="170"/>
      <c r="G495" s="170"/>
      <c r="H495" s="170"/>
      <c r="I495" s="170"/>
    </row>
    <row r="496" spans="2:9" ht="11.25">
      <c r="B496" s="170"/>
      <c r="C496" s="170"/>
      <c r="D496" s="170"/>
      <c r="E496" s="170"/>
      <c r="F496" s="170"/>
      <c r="G496" s="170"/>
      <c r="H496" s="170"/>
      <c r="I496" s="170"/>
    </row>
    <row r="497" spans="2:9" ht="11.25">
      <c r="B497" s="170"/>
      <c r="C497" s="170"/>
      <c r="D497" s="170"/>
      <c r="E497" s="170"/>
      <c r="F497" s="170"/>
      <c r="G497" s="170"/>
      <c r="H497" s="170"/>
      <c r="I497" s="170"/>
    </row>
    <row r="498" spans="2:9" ht="11.25">
      <c r="B498" s="170"/>
      <c r="C498" s="170"/>
      <c r="D498" s="170"/>
      <c r="E498" s="170"/>
      <c r="F498" s="170"/>
      <c r="G498" s="170"/>
      <c r="H498" s="170"/>
      <c r="I498" s="170"/>
    </row>
    <row r="499" spans="2:9" ht="11.25">
      <c r="B499" s="170"/>
      <c r="C499" s="170"/>
      <c r="D499" s="170"/>
      <c r="E499" s="170"/>
      <c r="F499" s="170"/>
      <c r="G499" s="170"/>
      <c r="H499" s="170"/>
      <c r="I499" s="170"/>
    </row>
    <row r="500" spans="2:9" ht="11.25">
      <c r="B500" s="170"/>
      <c r="C500" s="170"/>
      <c r="D500" s="170"/>
      <c r="E500" s="170"/>
      <c r="F500" s="170"/>
      <c r="G500" s="170"/>
      <c r="H500" s="170"/>
      <c r="I500" s="170"/>
    </row>
    <row r="501" spans="2:9" ht="11.25">
      <c r="B501" s="170"/>
      <c r="C501" s="170"/>
      <c r="D501" s="170"/>
      <c r="E501" s="170"/>
      <c r="F501" s="170"/>
      <c r="G501" s="170"/>
      <c r="H501" s="170"/>
      <c r="I501" s="170"/>
    </row>
    <row r="502" spans="2:9" ht="11.25">
      <c r="B502" s="170"/>
      <c r="C502" s="170"/>
      <c r="D502" s="170"/>
      <c r="E502" s="170"/>
      <c r="F502" s="170"/>
      <c r="G502" s="170"/>
      <c r="H502" s="170"/>
      <c r="I502" s="170"/>
    </row>
    <row r="503" spans="2:9" ht="11.25">
      <c r="B503" s="170"/>
      <c r="C503" s="170"/>
      <c r="D503" s="170"/>
      <c r="E503" s="170"/>
      <c r="F503" s="170"/>
      <c r="G503" s="170"/>
      <c r="H503" s="170"/>
      <c r="I503" s="170"/>
    </row>
    <row r="504" spans="2:9" ht="11.25">
      <c r="B504" s="170"/>
      <c r="C504" s="170"/>
      <c r="D504" s="170"/>
      <c r="E504" s="170"/>
      <c r="F504" s="170"/>
      <c r="G504" s="170"/>
      <c r="H504" s="170"/>
      <c r="I504" s="170"/>
    </row>
    <row r="505" spans="2:9" ht="11.25">
      <c r="B505" s="170"/>
      <c r="C505" s="170"/>
      <c r="D505" s="170"/>
      <c r="E505" s="170"/>
      <c r="F505" s="170"/>
      <c r="G505" s="170"/>
      <c r="H505" s="170"/>
      <c r="I505" s="170"/>
    </row>
    <row r="506" spans="2:9" ht="11.25">
      <c r="B506" s="170"/>
      <c r="C506" s="170"/>
      <c r="D506" s="170"/>
      <c r="E506" s="170"/>
      <c r="F506" s="170"/>
      <c r="G506" s="170"/>
      <c r="H506" s="170"/>
      <c r="I506" s="170"/>
    </row>
    <row r="507" spans="2:9" ht="11.25">
      <c r="B507" s="170"/>
      <c r="C507" s="170"/>
      <c r="D507" s="170"/>
      <c r="E507" s="170"/>
      <c r="F507" s="170"/>
      <c r="G507" s="170"/>
      <c r="H507" s="170"/>
      <c r="I507" s="170"/>
    </row>
    <row r="508" spans="2:9" ht="11.25">
      <c r="B508" s="170"/>
      <c r="C508" s="170"/>
      <c r="D508" s="170"/>
      <c r="E508" s="170"/>
      <c r="F508" s="170"/>
      <c r="G508" s="170"/>
      <c r="H508" s="170"/>
      <c r="I508" s="170"/>
    </row>
    <row r="509" spans="2:9" ht="11.25">
      <c r="B509" s="170"/>
      <c r="C509" s="170"/>
      <c r="D509" s="170"/>
      <c r="E509" s="170"/>
      <c r="F509" s="170"/>
      <c r="G509" s="170"/>
      <c r="H509" s="170"/>
      <c r="I509" s="170"/>
    </row>
    <row r="510" spans="2:9" ht="11.25">
      <c r="B510" s="170"/>
      <c r="C510" s="170"/>
      <c r="D510" s="170"/>
      <c r="E510" s="170"/>
      <c r="F510" s="170"/>
      <c r="G510" s="170"/>
      <c r="H510" s="170"/>
      <c r="I510" s="170"/>
    </row>
    <row r="511" spans="2:9" ht="11.25">
      <c r="B511" s="170"/>
      <c r="C511" s="170"/>
      <c r="D511" s="170"/>
      <c r="E511" s="170"/>
      <c r="F511" s="170"/>
      <c r="G511" s="170"/>
      <c r="H511" s="170"/>
      <c r="I511" s="170"/>
    </row>
    <row r="512" spans="2:9" ht="11.25">
      <c r="B512" s="170"/>
      <c r="C512" s="170"/>
      <c r="D512" s="170"/>
      <c r="E512" s="170"/>
      <c r="F512" s="170"/>
      <c r="G512" s="170"/>
      <c r="H512" s="170"/>
      <c r="I512" s="170"/>
    </row>
    <row r="513" spans="2:9" ht="11.25">
      <c r="B513" s="170"/>
      <c r="C513" s="170"/>
      <c r="D513" s="170"/>
      <c r="E513" s="170"/>
      <c r="F513" s="170"/>
      <c r="G513" s="170"/>
      <c r="H513" s="170"/>
      <c r="I513" s="170"/>
    </row>
    <row r="514" spans="2:9" ht="11.25">
      <c r="B514" s="170"/>
      <c r="C514" s="170"/>
      <c r="D514" s="170"/>
      <c r="E514" s="170"/>
      <c r="F514" s="170"/>
      <c r="G514" s="170"/>
      <c r="H514" s="170"/>
      <c r="I514" s="170"/>
    </row>
    <row r="515" spans="2:9" ht="11.25">
      <c r="B515" s="170"/>
      <c r="C515" s="170"/>
      <c r="D515" s="170"/>
      <c r="E515" s="170"/>
      <c r="F515" s="170"/>
      <c r="G515" s="170"/>
      <c r="H515" s="170"/>
      <c r="I515" s="170"/>
    </row>
    <row r="516" spans="2:9" ht="11.25">
      <c r="B516" s="170"/>
      <c r="C516" s="170"/>
      <c r="D516" s="170"/>
      <c r="E516" s="170"/>
      <c r="F516" s="170"/>
      <c r="G516" s="170"/>
      <c r="H516" s="170"/>
      <c r="I516" s="170"/>
    </row>
    <row r="517" spans="2:9" ht="11.25">
      <c r="B517" s="170"/>
      <c r="C517" s="170"/>
      <c r="D517" s="170"/>
      <c r="E517" s="170"/>
      <c r="F517" s="170"/>
      <c r="G517" s="170"/>
      <c r="H517" s="170"/>
      <c r="I517" s="170"/>
    </row>
    <row r="518" spans="2:9" ht="11.25">
      <c r="B518" s="170"/>
      <c r="C518" s="170"/>
      <c r="D518" s="170"/>
      <c r="E518" s="170"/>
      <c r="F518" s="170"/>
      <c r="G518" s="170"/>
      <c r="H518" s="170"/>
      <c r="I518" s="170"/>
    </row>
    <row r="519" spans="2:9" ht="11.25">
      <c r="B519" s="170"/>
      <c r="C519" s="170"/>
      <c r="D519" s="170"/>
      <c r="E519" s="170"/>
      <c r="F519" s="170"/>
      <c r="G519" s="170"/>
      <c r="H519" s="170"/>
      <c r="I519" s="170"/>
    </row>
    <row r="520" spans="2:9" ht="11.25">
      <c r="B520" s="170"/>
      <c r="C520" s="170"/>
      <c r="D520" s="170"/>
      <c r="E520" s="170"/>
      <c r="F520" s="170"/>
      <c r="G520" s="170"/>
      <c r="H520" s="170"/>
      <c r="I520" s="170"/>
    </row>
    <row r="521" spans="2:9" ht="11.25">
      <c r="B521" s="170"/>
      <c r="C521" s="170"/>
      <c r="D521" s="170"/>
      <c r="E521" s="170"/>
      <c r="F521" s="170"/>
      <c r="G521" s="170"/>
      <c r="H521" s="170"/>
      <c r="I521" s="170"/>
    </row>
    <row r="522" spans="2:9" ht="11.25">
      <c r="B522" s="170"/>
      <c r="C522" s="170"/>
      <c r="D522" s="170"/>
      <c r="E522" s="170"/>
      <c r="F522" s="170"/>
      <c r="G522" s="170"/>
      <c r="H522" s="170"/>
      <c r="I522" s="170"/>
    </row>
    <row r="523" spans="2:9" ht="11.25">
      <c r="B523" s="170"/>
      <c r="C523" s="170"/>
      <c r="D523" s="170"/>
      <c r="E523" s="170"/>
      <c r="F523" s="170"/>
      <c r="G523" s="170"/>
      <c r="H523" s="170"/>
      <c r="I523" s="170"/>
    </row>
    <row r="524" spans="2:9" ht="11.25">
      <c r="B524" s="170"/>
      <c r="C524" s="170"/>
      <c r="D524" s="170"/>
      <c r="E524" s="170"/>
      <c r="F524" s="170"/>
      <c r="G524" s="170"/>
      <c r="H524" s="170"/>
      <c r="I524" s="170"/>
    </row>
    <row r="525" spans="2:9" ht="11.25">
      <c r="B525" s="170"/>
      <c r="C525" s="170"/>
      <c r="D525" s="170"/>
      <c r="E525" s="170"/>
      <c r="F525" s="170"/>
      <c r="G525" s="170"/>
      <c r="H525" s="170"/>
      <c r="I525" s="170"/>
    </row>
    <row r="526" spans="2:9" ht="11.25">
      <c r="B526" s="170"/>
      <c r="C526" s="170"/>
      <c r="D526" s="170"/>
      <c r="E526" s="170"/>
      <c r="F526" s="170"/>
      <c r="G526" s="170"/>
      <c r="H526" s="170"/>
      <c r="I526" s="170"/>
    </row>
    <row r="527" spans="2:9" ht="11.25">
      <c r="B527" s="170"/>
      <c r="C527" s="170"/>
      <c r="D527" s="170"/>
      <c r="E527" s="170"/>
      <c r="F527" s="170"/>
      <c r="G527" s="170"/>
      <c r="H527" s="170"/>
      <c r="I527" s="170"/>
    </row>
    <row r="528" spans="2:9" ht="11.25">
      <c r="B528" s="170"/>
      <c r="C528" s="170"/>
      <c r="D528" s="170"/>
      <c r="E528" s="170"/>
      <c r="F528" s="170"/>
      <c r="G528" s="170"/>
      <c r="H528" s="170"/>
      <c r="I528" s="170"/>
    </row>
    <row r="529" spans="2:9" ht="11.25">
      <c r="B529" s="170"/>
      <c r="C529" s="170"/>
      <c r="D529" s="170"/>
      <c r="E529" s="170"/>
      <c r="F529" s="170"/>
      <c r="G529" s="170"/>
      <c r="H529" s="170"/>
      <c r="I529" s="170"/>
    </row>
    <row r="530" spans="2:9" ht="11.25">
      <c r="B530" s="170"/>
      <c r="C530" s="170"/>
      <c r="D530" s="170"/>
      <c r="E530" s="170"/>
      <c r="F530" s="170"/>
      <c r="G530" s="170"/>
      <c r="H530" s="170"/>
      <c r="I530" s="170"/>
    </row>
    <row r="531" spans="2:9" ht="11.25">
      <c r="B531" s="170"/>
      <c r="C531" s="170"/>
      <c r="D531" s="170"/>
      <c r="E531" s="170"/>
      <c r="F531" s="170"/>
      <c r="G531" s="170"/>
      <c r="H531" s="170"/>
      <c r="I531" s="170"/>
    </row>
    <row r="532" spans="2:9" ht="11.25">
      <c r="B532" s="170"/>
      <c r="C532" s="170"/>
      <c r="D532" s="170"/>
      <c r="E532" s="170"/>
      <c r="F532" s="170"/>
      <c r="G532" s="170"/>
      <c r="H532" s="170"/>
      <c r="I532" s="170"/>
    </row>
    <row r="533" spans="2:9" ht="11.25">
      <c r="B533" s="170"/>
      <c r="C533" s="170"/>
      <c r="D533" s="170"/>
      <c r="E533" s="170"/>
      <c r="F533" s="170"/>
      <c r="G533" s="170"/>
      <c r="H533" s="170"/>
      <c r="I533" s="170"/>
    </row>
    <row r="534" spans="2:9" ht="11.25">
      <c r="B534" s="170"/>
      <c r="C534" s="170"/>
      <c r="D534" s="170"/>
      <c r="E534" s="170"/>
      <c r="F534" s="170"/>
      <c r="G534" s="170"/>
      <c r="H534" s="170"/>
      <c r="I534" s="170"/>
    </row>
    <row r="535" spans="2:9" ht="11.25">
      <c r="B535" s="170"/>
      <c r="C535" s="170"/>
      <c r="D535" s="170"/>
      <c r="E535" s="170"/>
      <c r="F535" s="170"/>
      <c r="G535" s="170"/>
      <c r="H535" s="170"/>
      <c r="I535" s="170"/>
    </row>
    <row r="536" spans="2:9" ht="11.25">
      <c r="B536" s="170"/>
      <c r="C536" s="170"/>
      <c r="D536" s="170"/>
      <c r="E536" s="170"/>
      <c r="F536" s="170"/>
      <c r="G536" s="170"/>
      <c r="H536" s="170"/>
      <c r="I536" s="170"/>
    </row>
    <row r="537" spans="2:9" ht="11.25">
      <c r="B537" s="170"/>
      <c r="C537" s="170"/>
      <c r="D537" s="170"/>
      <c r="E537" s="170"/>
      <c r="F537" s="170"/>
      <c r="G537" s="170"/>
      <c r="H537" s="170"/>
      <c r="I537" s="170"/>
    </row>
    <row r="538" spans="2:9" ht="11.25">
      <c r="B538" s="170"/>
      <c r="C538" s="170"/>
      <c r="D538" s="170"/>
      <c r="E538" s="170"/>
      <c r="F538" s="170"/>
      <c r="G538" s="170"/>
      <c r="H538" s="170"/>
      <c r="I538" s="170"/>
    </row>
    <row r="539" spans="2:9" ht="11.25">
      <c r="B539" s="170"/>
      <c r="C539" s="170"/>
      <c r="D539" s="170"/>
      <c r="E539" s="170"/>
      <c r="F539" s="170"/>
      <c r="G539" s="170"/>
      <c r="H539" s="170"/>
      <c r="I539" s="170"/>
    </row>
    <row r="540" spans="2:9" ht="11.25">
      <c r="B540" s="170"/>
      <c r="C540" s="170"/>
      <c r="D540" s="170"/>
      <c r="E540" s="170"/>
      <c r="F540" s="170"/>
      <c r="G540" s="170"/>
      <c r="H540" s="170"/>
      <c r="I540" s="170"/>
    </row>
    <row r="541" spans="2:9" ht="11.25">
      <c r="B541" s="170"/>
      <c r="C541" s="170"/>
      <c r="D541" s="170"/>
      <c r="E541" s="170"/>
      <c r="F541" s="170"/>
      <c r="G541" s="170"/>
      <c r="H541" s="170"/>
      <c r="I541" s="170"/>
    </row>
    <row r="542" spans="2:9" ht="11.25">
      <c r="B542" s="170"/>
      <c r="C542" s="170"/>
      <c r="D542" s="170"/>
      <c r="E542" s="170"/>
      <c r="F542" s="170"/>
      <c r="G542" s="170"/>
      <c r="H542" s="170"/>
      <c r="I542" s="170"/>
    </row>
    <row r="543" spans="2:9" ht="11.25">
      <c r="B543" s="170"/>
      <c r="C543" s="170"/>
      <c r="D543" s="170"/>
      <c r="E543" s="170"/>
      <c r="F543" s="170"/>
      <c r="G543" s="170"/>
      <c r="H543" s="170"/>
      <c r="I543" s="170"/>
    </row>
    <row r="544" spans="2:9" ht="11.25">
      <c r="B544" s="170"/>
      <c r="C544" s="170"/>
      <c r="D544" s="170"/>
      <c r="E544" s="170"/>
      <c r="F544" s="170"/>
      <c r="G544" s="170"/>
      <c r="H544" s="170"/>
      <c r="I544" s="170"/>
    </row>
    <row r="545" spans="2:9" ht="11.25">
      <c r="B545" s="170"/>
      <c r="C545" s="170"/>
      <c r="D545" s="170"/>
      <c r="E545" s="170"/>
      <c r="F545" s="170"/>
      <c r="G545" s="170"/>
      <c r="H545" s="170"/>
      <c r="I545" s="170"/>
    </row>
    <row r="546" spans="2:9" ht="11.25">
      <c r="B546" s="170"/>
      <c r="C546" s="170"/>
      <c r="D546" s="170"/>
      <c r="E546" s="170"/>
      <c r="F546" s="170"/>
      <c r="G546" s="170"/>
      <c r="H546" s="170"/>
      <c r="I546" s="170"/>
    </row>
    <row r="547" spans="2:9" ht="11.25">
      <c r="B547" s="170"/>
      <c r="C547" s="170"/>
      <c r="D547" s="170"/>
      <c r="E547" s="170"/>
      <c r="F547" s="170"/>
      <c r="G547" s="170"/>
      <c r="H547" s="170"/>
      <c r="I547" s="170"/>
    </row>
    <row r="548" spans="2:9" ht="11.25">
      <c r="B548" s="170"/>
      <c r="C548" s="170"/>
      <c r="D548" s="170"/>
      <c r="E548" s="170"/>
      <c r="F548" s="170"/>
      <c r="G548" s="170"/>
      <c r="H548" s="170"/>
      <c r="I548" s="170"/>
    </row>
    <row r="549" spans="2:9" ht="11.25">
      <c r="B549" s="170"/>
      <c r="C549" s="170"/>
      <c r="D549" s="170"/>
      <c r="E549" s="170"/>
      <c r="F549" s="170"/>
      <c r="G549" s="170"/>
      <c r="H549" s="170"/>
      <c r="I549" s="170"/>
    </row>
    <row r="550" spans="2:9" ht="11.25">
      <c r="B550" s="170"/>
      <c r="C550" s="170"/>
      <c r="D550" s="170"/>
      <c r="E550" s="170"/>
      <c r="F550" s="170"/>
      <c r="G550" s="170"/>
      <c r="H550" s="170"/>
      <c r="I550" s="170"/>
    </row>
    <row r="551" spans="2:9" ht="11.25">
      <c r="B551" s="170"/>
      <c r="C551" s="170"/>
      <c r="D551" s="170"/>
      <c r="E551" s="170"/>
      <c r="F551" s="170"/>
      <c r="G551" s="170"/>
      <c r="H551" s="170"/>
      <c r="I551" s="170"/>
    </row>
    <row r="552" spans="2:9" ht="11.25">
      <c r="B552" s="170"/>
      <c r="C552" s="170"/>
      <c r="D552" s="170"/>
      <c r="E552" s="170"/>
      <c r="F552" s="170"/>
      <c r="G552" s="170"/>
      <c r="H552" s="170"/>
      <c r="I552" s="170"/>
    </row>
    <row r="553" spans="2:9" ht="11.25">
      <c r="B553" s="170"/>
      <c r="C553" s="170"/>
      <c r="D553" s="170"/>
      <c r="E553" s="170"/>
      <c r="F553" s="170"/>
      <c r="G553" s="170"/>
      <c r="H553" s="170"/>
      <c r="I553" s="170"/>
    </row>
    <row r="554" spans="2:9" ht="11.25">
      <c r="B554" s="170"/>
      <c r="C554" s="170"/>
      <c r="D554" s="170"/>
      <c r="E554" s="170"/>
      <c r="F554" s="170"/>
      <c r="G554" s="170"/>
      <c r="H554" s="170"/>
      <c r="I554" s="170"/>
    </row>
    <row r="555" spans="2:9" ht="11.25">
      <c r="B555" s="170"/>
      <c r="C555" s="170"/>
      <c r="D555" s="170"/>
      <c r="E555" s="170"/>
      <c r="F555" s="170"/>
      <c r="G555" s="170"/>
      <c r="H555" s="170"/>
      <c r="I555" s="170"/>
    </row>
    <row r="556" spans="2:9" ht="11.25">
      <c r="B556" s="170"/>
      <c r="C556" s="170"/>
      <c r="D556" s="170"/>
      <c r="E556" s="170"/>
      <c r="F556" s="170"/>
      <c r="G556" s="170"/>
      <c r="H556" s="170"/>
      <c r="I556" s="170"/>
    </row>
    <row r="557" spans="2:9" ht="11.25">
      <c r="B557" s="170"/>
      <c r="C557" s="170"/>
      <c r="D557" s="170"/>
      <c r="E557" s="170"/>
      <c r="F557" s="170"/>
      <c r="G557" s="170"/>
      <c r="H557" s="170"/>
      <c r="I557" s="170"/>
    </row>
    <row r="558" spans="2:9" ht="11.25">
      <c r="B558" s="170"/>
      <c r="C558" s="170"/>
      <c r="D558" s="170"/>
      <c r="E558" s="170"/>
      <c r="F558" s="170"/>
      <c r="G558" s="170"/>
      <c r="H558" s="170"/>
      <c r="I558" s="170"/>
    </row>
    <row r="559" spans="2:9" ht="11.25">
      <c r="B559" s="170"/>
      <c r="C559" s="170"/>
      <c r="D559" s="170"/>
      <c r="E559" s="170"/>
      <c r="F559" s="170"/>
      <c r="G559" s="170"/>
      <c r="H559" s="170"/>
      <c r="I559" s="170"/>
    </row>
    <row r="560" spans="2:9" ht="11.25">
      <c r="B560" s="170"/>
      <c r="C560" s="170"/>
      <c r="D560" s="170"/>
      <c r="E560" s="170"/>
      <c r="F560" s="170"/>
      <c r="G560" s="170"/>
      <c r="H560" s="170"/>
      <c r="I560" s="170"/>
    </row>
    <row r="561" spans="2:9" ht="11.25">
      <c r="B561" s="170"/>
      <c r="C561" s="170"/>
      <c r="D561" s="170"/>
      <c r="E561" s="170"/>
      <c r="F561" s="170"/>
      <c r="G561" s="170"/>
      <c r="H561" s="170"/>
      <c r="I561" s="170"/>
    </row>
    <row r="562" spans="2:9" ht="11.25">
      <c r="B562" s="170"/>
      <c r="C562" s="170"/>
      <c r="D562" s="170"/>
      <c r="E562" s="170"/>
      <c r="F562" s="170"/>
      <c r="G562" s="170"/>
      <c r="H562" s="170"/>
      <c r="I562" s="170"/>
    </row>
    <row r="563" spans="2:9" ht="11.25">
      <c r="B563" s="170"/>
      <c r="C563" s="170"/>
      <c r="D563" s="170"/>
      <c r="E563" s="170"/>
      <c r="F563" s="170"/>
      <c r="G563" s="170"/>
      <c r="H563" s="170"/>
      <c r="I563" s="170"/>
    </row>
    <row r="564" spans="2:9" ht="11.25">
      <c r="B564" s="170"/>
      <c r="C564" s="170"/>
      <c r="D564" s="170"/>
      <c r="E564" s="170"/>
      <c r="F564" s="170"/>
      <c r="G564" s="170"/>
      <c r="H564" s="170"/>
      <c r="I564" s="170"/>
    </row>
    <row r="565" spans="2:9" ht="11.25">
      <c r="B565" s="170"/>
      <c r="C565" s="170"/>
      <c r="D565" s="170"/>
      <c r="E565" s="170"/>
      <c r="F565" s="170"/>
      <c r="G565" s="170"/>
      <c r="H565" s="170"/>
      <c r="I565" s="170"/>
    </row>
    <row r="566" spans="2:9" ht="11.25">
      <c r="B566" s="170"/>
      <c r="C566" s="170"/>
      <c r="D566" s="170"/>
      <c r="E566" s="170"/>
      <c r="F566" s="170"/>
      <c r="G566" s="170"/>
      <c r="H566" s="170"/>
      <c r="I566" s="170"/>
    </row>
    <row r="567" spans="2:9" ht="11.25">
      <c r="B567" s="170"/>
      <c r="C567" s="170"/>
      <c r="D567" s="170"/>
      <c r="E567" s="170"/>
      <c r="F567" s="170"/>
      <c r="G567" s="170"/>
      <c r="H567" s="170"/>
      <c r="I567" s="170"/>
    </row>
    <row r="568" spans="2:9" ht="11.25">
      <c r="B568" s="170"/>
      <c r="C568" s="170"/>
      <c r="D568" s="170"/>
      <c r="E568" s="170"/>
      <c r="F568" s="170"/>
      <c r="G568" s="170"/>
      <c r="H568" s="170"/>
      <c r="I568" s="170"/>
    </row>
    <row r="569" spans="2:9" ht="11.25">
      <c r="B569" s="170"/>
      <c r="C569" s="170"/>
      <c r="D569" s="170"/>
      <c r="E569" s="170"/>
      <c r="F569" s="170"/>
      <c r="G569" s="170"/>
      <c r="H569" s="170"/>
      <c r="I569" s="170"/>
    </row>
    <row r="570" spans="2:9" ht="11.25">
      <c r="B570" s="170"/>
      <c r="C570" s="170"/>
      <c r="D570" s="170"/>
      <c r="E570" s="170"/>
      <c r="F570" s="170"/>
      <c r="G570" s="170"/>
      <c r="H570" s="170"/>
      <c r="I570" s="170"/>
    </row>
    <row r="571" spans="2:9" ht="11.25">
      <c r="B571" s="170"/>
      <c r="C571" s="170"/>
      <c r="D571" s="170"/>
      <c r="E571" s="170"/>
      <c r="F571" s="170"/>
      <c r="G571" s="170"/>
      <c r="H571" s="170"/>
      <c r="I571" s="170"/>
    </row>
    <row r="572" spans="2:9" ht="11.25">
      <c r="B572" s="170"/>
      <c r="C572" s="170"/>
      <c r="D572" s="170"/>
      <c r="E572" s="170"/>
      <c r="F572" s="170"/>
      <c r="G572" s="170"/>
      <c r="H572" s="170"/>
      <c r="I572" s="170"/>
    </row>
    <row r="573" spans="2:9" ht="11.25">
      <c r="B573" s="170"/>
      <c r="C573" s="170"/>
      <c r="D573" s="170"/>
      <c r="E573" s="170"/>
      <c r="F573" s="170"/>
      <c r="G573" s="170"/>
      <c r="H573" s="170"/>
      <c r="I573" s="170"/>
    </row>
    <row r="574" spans="2:9" ht="11.25">
      <c r="B574" s="170"/>
      <c r="C574" s="170"/>
      <c r="D574" s="170"/>
      <c r="E574" s="170"/>
      <c r="F574" s="170"/>
      <c r="G574" s="170"/>
      <c r="H574" s="170"/>
      <c r="I574" s="170"/>
    </row>
    <row r="575" spans="2:9" ht="11.25">
      <c r="B575" s="170"/>
      <c r="C575" s="170"/>
      <c r="D575" s="170"/>
      <c r="E575" s="170"/>
      <c r="F575" s="170"/>
      <c r="G575" s="170"/>
      <c r="H575" s="170"/>
      <c r="I575" s="170"/>
    </row>
    <row r="576" spans="2:9" ht="11.25">
      <c r="B576" s="170"/>
      <c r="C576" s="170"/>
      <c r="D576" s="170"/>
      <c r="E576" s="170"/>
      <c r="F576" s="170"/>
      <c r="G576" s="170"/>
      <c r="H576" s="170"/>
      <c r="I576" s="170"/>
    </row>
    <row r="577" spans="2:9" ht="11.25">
      <c r="B577" s="170"/>
      <c r="C577" s="170"/>
      <c r="D577" s="170"/>
      <c r="E577" s="170"/>
      <c r="F577" s="170"/>
      <c r="G577" s="170"/>
      <c r="H577" s="170"/>
      <c r="I577" s="170"/>
    </row>
    <row r="578" spans="2:9" ht="11.25">
      <c r="B578" s="170"/>
      <c r="C578" s="170"/>
      <c r="D578" s="170"/>
      <c r="E578" s="170"/>
      <c r="F578" s="170"/>
      <c r="G578" s="170"/>
      <c r="H578" s="170"/>
      <c r="I578" s="170"/>
    </row>
    <row r="579" spans="2:9" ht="11.25">
      <c r="B579" s="170"/>
      <c r="C579" s="170"/>
      <c r="D579" s="170"/>
      <c r="E579" s="170"/>
      <c r="F579" s="170"/>
      <c r="G579" s="170"/>
      <c r="H579" s="170"/>
      <c r="I579" s="170"/>
    </row>
    <row r="580" spans="2:9" ht="11.25">
      <c r="B580" s="170"/>
      <c r="C580" s="170"/>
      <c r="D580" s="170"/>
      <c r="E580" s="170"/>
      <c r="F580" s="170"/>
      <c r="G580" s="170"/>
      <c r="H580" s="170"/>
      <c r="I580" s="170"/>
    </row>
    <row r="581" spans="2:9" ht="11.25">
      <c r="B581" s="170"/>
      <c r="C581" s="170"/>
      <c r="D581" s="170"/>
      <c r="E581" s="170"/>
      <c r="F581" s="170"/>
      <c r="G581" s="170"/>
      <c r="H581" s="170"/>
      <c r="I581" s="170"/>
    </row>
    <row r="582" spans="2:9" ht="11.25">
      <c r="B582" s="170"/>
      <c r="C582" s="170"/>
      <c r="D582" s="170"/>
      <c r="E582" s="170"/>
      <c r="F582" s="170"/>
      <c r="G582" s="170"/>
      <c r="H582" s="170"/>
      <c r="I582" s="170"/>
    </row>
    <row r="583" spans="2:9" ht="11.25">
      <c r="B583" s="170"/>
      <c r="C583" s="170"/>
      <c r="D583" s="170"/>
      <c r="E583" s="170"/>
      <c r="F583" s="170"/>
      <c r="G583" s="170"/>
      <c r="H583" s="170"/>
      <c r="I583" s="170"/>
    </row>
    <row r="584" spans="2:9" ht="11.25">
      <c r="B584" s="170"/>
      <c r="C584" s="170"/>
      <c r="D584" s="170"/>
      <c r="E584" s="170"/>
      <c r="F584" s="170"/>
      <c r="G584" s="170"/>
      <c r="H584" s="170"/>
      <c r="I584" s="170"/>
    </row>
    <row r="585" spans="2:9" ht="11.25">
      <c r="B585" s="170"/>
      <c r="C585" s="170"/>
      <c r="D585" s="170"/>
      <c r="E585" s="170"/>
      <c r="F585" s="170"/>
      <c r="G585" s="170"/>
      <c r="H585" s="170"/>
      <c r="I585" s="170"/>
    </row>
    <row r="586" spans="2:9" ht="11.25">
      <c r="B586" s="170"/>
      <c r="C586" s="170"/>
      <c r="D586" s="170"/>
      <c r="E586" s="170"/>
      <c r="F586" s="170"/>
      <c r="G586" s="170"/>
      <c r="H586" s="170"/>
      <c r="I586" s="170"/>
    </row>
    <row r="587" spans="2:9" ht="11.25">
      <c r="B587" s="170"/>
      <c r="C587" s="170"/>
      <c r="D587" s="170"/>
      <c r="E587" s="170"/>
      <c r="F587" s="170"/>
      <c r="G587" s="170"/>
      <c r="H587" s="170"/>
      <c r="I587" s="170"/>
    </row>
    <row r="588" spans="2:9" ht="11.25">
      <c r="B588" s="170"/>
      <c r="C588" s="170"/>
      <c r="D588" s="170"/>
      <c r="E588" s="170"/>
      <c r="F588" s="170"/>
      <c r="G588" s="170"/>
      <c r="H588" s="170"/>
      <c r="I588" s="170"/>
    </row>
    <row r="589" spans="2:9" ht="11.25">
      <c r="B589" s="170"/>
      <c r="C589" s="170"/>
      <c r="D589" s="170"/>
      <c r="E589" s="170"/>
      <c r="F589" s="170"/>
      <c r="G589" s="170"/>
      <c r="H589" s="170"/>
      <c r="I589" s="170"/>
    </row>
    <row r="590" spans="2:9" ht="11.25">
      <c r="B590" s="170"/>
      <c r="C590" s="170"/>
      <c r="D590" s="170"/>
      <c r="E590" s="170"/>
      <c r="F590" s="170"/>
      <c r="G590" s="170"/>
      <c r="H590" s="170"/>
      <c r="I590" s="170"/>
    </row>
    <row r="591" spans="2:9" ht="11.25">
      <c r="B591" s="170"/>
      <c r="C591" s="170"/>
      <c r="D591" s="170"/>
      <c r="E591" s="170"/>
      <c r="F591" s="170"/>
      <c r="G591" s="170"/>
      <c r="H591" s="170"/>
      <c r="I591" s="170"/>
    </row>
    <row r="592" spans="2:9" ht="11.25">
      <c r="B592" s="170"/>
      <c r="C592" s="170"/>
      <c r="D592" s="170"/>
      <c r="E592" s="170"/>
      <c r="F592" s="170"/>
      <c r="G592" s="170"/>
      <c r="H592" s="170"/>
      <c r="I592" s="170"/>
    </row>
    <row r="593" spans="2:9" ht="11.25">
      <c r="B593" s="170"/>
      <c r="C593" s="170"/>
      <c r="D593" s="170"/>
      <c r="E593" s="170"/>
      <c r="F593" s="170"/>
      <c r="G593" s="170"/>
      <c r="H593" s="170"/>
      <c r="I593" s="170"/>
    </row>
    <row r="594" spans="2:9" ht="11.25">
      <c r="B594" s="170"/>
      <c r="C594" s="170"/>
      <c r="D594" s="170"/>
      <c r="E594" s="170"/>
      <c r="F594" s="170"/>
      <c r="G594" s="170"/>
      <c r="H594" s="170"/>
      <c r="I594" s="170"/>
    </row>
    <row r="595" spans="2:9" ht="11.25">
      <c r="B595" s="170"/>
      <c r="C595" s="170"/>
      <c r="D595" s="170"/>
      <c r="E595" s="170"/>
      <c r="F595" s="170"/>
      <c r="G595" s="170"/>
      <c r="H595" s="170"/>
      <c r="I595" s="170"/>
    </row>
    <row r="596" spans="2:9" ht="11.25">
      <c r="B596" s="170"/>
      <c r="C596" s="170"/>
      <c r="D596" s="170"/>
      <c r="E596" s="170"/>
      <c r="F596" s="170"/>
      <c r="G596" s="170"/>
      <c r="H596" s="170"/>
      <c r="I596" s="170"/>
    </row>
    <row r="597" spans="2:9" ht="11.25">
      <c r="B597" s="170"/>
      <c r="C597" s="170"/>
      <c r="D597" s="170"/>
      <c r="E597" s="170"/>
      <c r="F597" s="170"/>
      <c r="G597" s="170"/>
      <c r="H597" s="170"/>
      <c r="I597" s="170"/>
    </row>
    <row r="598" spans="2:9" ht="11.25">
      <c r="B598" s="170"/>
      <c r="C598" s="170"/>
      <c r="D598" s="170"/>
      <c r="E598" s="170"/>
      <c r="F598" s="170"/>
      <c r="G598" s="170"/>
      <c r="H598" s="170"/>
      <c r="I598" s="170"/>
    </row>
    <row r="599" spans="2:9" ht="11.25">
      <c r="B599" s="170"/>
      <c r="C599" s="170"/>
      <c r="D599" s="170"/>
      <c r="E599" s="170"/>
      <c r="F599" s="170"/>
      <c r="G599" s="170"/>
      <c r="H599" s="170"/>
      <c r="I599" s="170"/>
    </row>
    <row r="600" spans="2:9" ht="11.25">
      <c r="B600" s="170"/>
      <c r="C600" s="170"/>
      <c r="D600" s="170"/>
      <c r="E600" s="170"/>
      <c r="F600" s="170"/>
      <c r="G600" s="170"/>
      <c r="H600" s="170"/>
      <c r="I600" s="170"/>
    </row>
    <row r="601" spans="2:9" ht="11.25">
      <c r="B601" s="170"/>
      <c r="C601" s="170"/>
      <c r="D601" s="170"/>
      <c r="E601" s="170"/>
      <c r="F601" s="170"/>
      <c r="G601" s="170"/>
      <c r="H601" s="170"/>
      <c r="I601" s="170"/>
    </row>
    <row r="602" spans="2:9" ht="11.25">
      <c r="B602" s="170"/>
      <c r="C602" s="170"/>
      <c r="D602" s="170"/>
      <c r="E602" s="170"/>
      <c r="F602" s="170"/>
      <c r="G602" s="170"/>
      <c r="H602" s="170"/>
      <c r="I602" s="170"/>
    </row>
    <row r="603" spans="2:9" ht="11.25">
      <c r="B603" s="170"/>
      <c r="C603" s="170"/>
      <c r="D603" s="170"/>
      <c r="E603" s="170"/>
      <c r="F603" s="170"/>
      <c r="G603" s="170"/>
      <c r="H603" s="170"/>
      <c r="I603" s="170"/>
    </row>
    <row r="604" spans="2:9" ht="11.25">
      <c r="B604" s="170"/>
      <c r="C604" s="170"/>
      <c r="D604" s="170"/>
      <c r="E604" s="170"/>
      <c r="F604" s="170"/>
      <c r="G604" s="170"/>
      <c r="H604" s="170"/>
      <c r="I604" s="170"/>
    </row>
    <row r="605" spans="2:9" ht="11.25">
      <c r="B605" s="170"/>
      <c r="C605" s="170"/>
      <c r="D605" s="170"/>
      <c r="E605" s="170"/>
      <c r="F605" s="170"/>
      <c r="G605" s="170"/>
      <c r="H605" s="170"/>
      <c r="I605" s="170"/>
    </row>
    <row r="606" spans="2:9" ht="11.25">
      <c r="B606" s="170"/>
      <c r="C606" s="170"/>
      <c r="D606" s="170"/>
      <c r="E606" s="170"/>
      <c r="F606" s="170"/>
      <c r="G606" s="170"/>
      <c r="H606" s="170"/>
      <c r="I606" s="170"/>
    </row>
    <row r="607" spans="2:9" ht="11.25">
      <c r="B607" s="170"/>
      <c r="C607" s="170"/>
      <c r="D607" s="170"/>
      <c r="E607" s="170"/>
      <c r="F607" s="170"/>
      <c r="G607" s="170"/>
      <c r="H607" s="170"/>
      <c r="I607" s="170"/>
    </row>
    <row r="608" spans="2:9" ht="11.25">
      <c r="B608" s="170"/>
      <c r="C608" s="170"/>
      <c r="D608" s="170"/>
      <c r="E608" s="170"/>
      <c r="F608" s="170"/>
      <c r="G608" s="170"/>
      <c r="H608" s="170"/>
      <c r="I608" s="170"/>
    </row>
    <row r="609" spans="2:9" ht="11.25">
      <c r="B609" s="170"/>
      <c r="C609" s="170"/>
      <c r="D609" s="170"/>
      <c r="E609" s="170"/>
      <c r="F609" s="170"/>
      <c r="G609" s="170"/>
      <c r="H609" s="170"/>
      <c r="I609" s="170"/>
    </row>
    <row r="610" spans="2:9" ht="11.25">
      <c r="B610" s="170"/>
      <c r="C610" s="170"/>
      <c r="D610" s="170"/>
      <c r="E610" s="170"/>
      <c r="F610" s="170"/>
      <c r="G610" s="170"/>
      <c r="H610" s="170"/>
      <c r="I610" s="170"/>
    </row>
    <row r="611" spans="2:9" ht="11.25">
      <c r="B611" s="170"/>
      <c r="C611" s="170"/>
      <c r="D611" s="170"/>
      <c r="E611" s="170"/>
      <c r="F611" s="170"/>
      <c r="G611" s="170"/>
      <c r="H611" s="170"/>
      <c r="I611" s="170"/>
    </row>
    <row r="612" spans="2:9" ht="11.25">
      <c r="B612" s="170"/>
      <c r="C612" s="170"/>
      <c r="D612" s="170"/>
      <c r="E612" s="170"/>
      <c r="F612" s="170"/>
      <c r="G612" s="170"/>
      <c r="H612" s="170"/>
      <c r="I612" s="170"/>
    </row>
    <row r="613" spans="2:9" ht="11.25">
      <c r="B613" s="170"/>
      <c r="C613" s="170"/>
      <c r="D613" s="170"/>
      <c r="E613" s="170"/>
      <c r="F613" s="170"/>
      <c r="G613" s="170"/>
      <c r="H613" s="170"/>
      <c r="I613" s="170"/>
    </row>
    <row r="614" spans="2:9" ht="11.25">
      <c r="B614" s="170"/>
      <c r="C614" s="170"/>
      <c r="D614" s="170"/>
      <c r="E614" s="170"/>
      <c r="F614" s="170"/>
      <c r="G614" s="170"/>
      <c r="H614" s="170"/>
      <c r="I614" s="170"/>
    </row>
    <row r="615" spans="2:9" ht="11.25">
      <c r="B615" s="170"/>
      <c r="C615" s="170"/>
      <c r="D615" s="170"/>
      <c r="E615" s="170"/>
      <c r="F615" s="170"/>
      <c r="G615" s="170"/>
      <c r="H615" s="170"/>
      <c r="I615" s="170"/>
    </row>
    <row r="616" spans="2:9" ht="11.25">
      <c r="B616" s="170"/>
      <c r="C616" s="170"/>
      <c r="D616" s="170"/>
      <c r="E616" s="170"/>
      <c r="F616" s="170"/>
      <c r="G616" s="170"/>
      <c r="H616" s="170"/>
      <c r="I616" s="170"/>
    </row>
    <row r="617" spans="2:9" ht="11.25">
      <c r="B617" s="170"/>
      <c r="C617" s="170"/>
      <c r="D617" s="170"/>
      <c r="E617" s="170"/>
      <c r="F617" s="170"/>
      <c r="G617" s="170"/>
      <c r="H617" s="170"/>
      <c r="I617" s="170"/>
    </row>
    <row r="618" spans="2:9" ht="11.25">
      <c r="B618" s="170"/>
      <c r="C618" s="170"/>
      <c r="D618" s="170"/>
      <c r="E618" s="170"/>
      <c r="F618" s="170"/>
      <c r="G618" s="170"/>
      <c r="H618" s="170"/>
      <c r="I618" s="170"/>
    </row>
    <row r="619" spans="2:9" ht="11.25">
      <c r="B619" s="170"/>
      <c r="C619" s="170"/>
      <c r="D619" s="170"/>
      <c r="E619" s="170"/>
      <c r="F619" s="170"/>
      <c r="G619" s="170"/>
      <c r="H619" s="170"/>
      <c r="I619" s="170"/>
    </row>
    <row r="620" spans="2:9" ht="11.25">
      <c r="B620" s="170"/>
      <c r="C620" s="170"/>
      <c r="D620" s="170"/>
      <c r="E620" s="170"/>
      <c r="F620" s="170"/>
      <c r="G620" s="170"/>
      <c r="H620" s="170"/>
      <c r="I620" s="170"/>
    </row>
    <row r="621" spans="2:9" ht="11.25">
      <c r="B621" s="170"/>
      <c r="C621" s="170"/>
      <c r="D621" s="170"/>
      <c r="E621" s="170"/>
      <c r="F621" s="170"/>
      <c r="G621" s="170"/>
      <c r="H621" s="170"/>
      <c r="I621" s="170"/>
    </row>
    <row r="622" spans="2:9" ht="11.25">
      <c r="B622" s="170"/>
      <c r="C622" s="170"/>
      <c r="D622" s="170"/>
      <c r="E622" s="170"/>
      <c r="F622" s="170"/>
      <c r="G622" s="170"/>
      <c r="H622" s="170"/>
      <c r="I622" s="170"/>
    </row>
    <row r="623" spans="2:9" ht="11.25">
      <c r="B623" s="170"/>
      <c r="C623" s="170"/>
      <c r="D623" s="170"/>
      <c r="E623" s="170"/>
      <c r="F623" s="170"/>
      <c r="G623" s="170"/>
      <c r="H623" s="170"/>
      <c r="I623" s="170"/>
    </row>
    <row r="624" spans="2:9" ht="11.25">
      <c r="B624" s="170"/>
      <c r="C624" s="170"/>
      <c r="D624" s="170"/>
      <c r="E624" s="170"/>
      <c r="F624" s="170"/>
      <c r="G624" s="170"/>
      <c r="H624" s="170"/>
      <c r="I624" s="170"/>
    </row>
    <row r="625" spans="2:9" ht="11.25">
      <c r="B625" s="170"/>
      <c r="C625" s="170"/>
      <c r="D625" s="170"/>
      <c r="E625" s="170"/>
      <c r="F625" s="170"/>
      <c r="G625" s="170"/>
      <c r="H625" s="170"/>
      <c r="I625" s="170"/>
    </row>
    <row r="626" spans="2:9" ht="11.25">
      <c r="B626" s="170"/>
      <c r="C626" s="170"/>
      <c r="D626" s="170"/>
      <c r="E626" s="170"/>
      <c r="F626" s="170"/>
      <c r="G626" s="170"/>
      <c r="H626" s="170"/>
      <c r="I626" s="170"/>
    </row>
    <row r="627" spans="2:9" ht="11.25">
      <c r="B627" s="170"/>
      <c r="C627" s="170"/>
      <c r="D627" s="170"/>
      <c r="E627" s="170"/>
      <c r="F627" s="170"/>
      <c r="G627" s="170"/>
      <c r="H627" s="170"/>
      <c r="I627" s="170"/>
    </row>
    <row r="628" spans="2:9" ht="11.25">
      <c r="B628" s="170"/>
      <c r="C628" s="170"/>
      <c r="D628" s="170"/>
      <c r="E628" s="170"/>
      <c r="F628" s="170"/>
      <c r="G628" s="170"/>
      <c r="H628" s="170"/>
      <c r="I628" s="170"/>
    </row>
    <row r="629" spans="2:9" ht="11.25">
      <c r="B629" s="170"/>
      <c r="C629" s="170"/>
      <c r="D629" s="170"/>
      <c r="E629" s="170"/>
      <c r="F629" s="170"/>
      <c r="G629" s="170"/>
      <c r="H629" s="170"/>
      <c r="I629" s="170"/>
    </row>
    <row r="630" spans="2:9" ht="11.25">
      <c r="B630" s="170"/>
      <c r="C630" s="170"/>
      <c r="D630" s="170"/>
      <c r="E630" s="170"/>
      <c r="F630" s="170"/>
      <c r="G630" s="170"/>
      <c r="H630" s="170"/>
      <c r="I630" s="170"/>
    </row>
    <row r="631" spans="2:9" ht="11.25">
      <c r="B631" s="170"/>
      <c r="C631" s="170"/>
      <c r="D631" s="170"/>
      <c r="E631" s="170"/>
      <c r="F631" s="170"/>
      <c r="G631" s="170"/>
      <c r="H631" s="170"/>
      <c r="I631" s="170"/>
    </row>
    <row r="632" spans="2:9" ht="11.25">
      <c r="B632" s="170"/>
      <c r="C632" s="170"/>
      <c r="D632" s="170"/>
      <c r="E632" s="170"/>
      <c r="F632" s="170"/>
      <c r="G632" s="170"/>
      <c r="H632" s="170"/>
      <c r="I632" s="170"/>
    </row>
    <row r="633" spans="2:9" ht="11.25">
      <c r="B633" s="170"/>
      <c r="C633" s="170"/>
      <c r="D633" s="170"/>
      <c r="E633" s="170"/>
      <c r="F633" s="170"/>
      <c r="G633" s="170"/>
      <c r="H633" s="170"/>
      <c r="I633" s="170"/>
    </row>
    <row r="634" spans="2:9" ht="11.25">
      <c r="B634" s="170"/>
      <c r="C634" s="170"/>
      <c r="D634" s="170"/>
      <c r="E634" s="170"/>
      <c r="F634" s="170"/>
      <c r="G634" s="170"/>
      <c r="H634" s="170"/>
      <c r="I634" s="170"/>
    </row>
    <row r="635" spans="2:9" ht="11.25">
      <c r="B635" s="170"/>
      <c r="C635" s="170"/>
      <c r="D635" s="170"/>
      <c r="E635" s="170"/>
      <c r="F635" s="170"/>
      <c r="G635" s="170"/>
      <c r="H635" s="170"/>
      <c r="I635" s="170"/>
    </row>
    <row r="636" spans="2:9" ht="11.25">
      <c r="B636" s="170"/>
      <c r="C636" s="170"/>
      <c r="D636" s="170"/>
      <c r="E636" s="170"/>
      <c r="F636" s="170"/>
      <c r="G636" s="170"/>
      <c r="H636" s="170"/>
      <c r="I636" s="170"/>
    </row>
    <row r="637" spans="2:9" ht="11.25">
      <c r="B637" s="170"/>
      <c r="C637" s="170"/>
      <c r="D637" s="170"/>
      <c r="E637" s="170"/>
      <c r="F637" s="170"/>
      <c r="G637" s="170"/>
      <c r="H637" s="170"/>
      <c r="I637" s="170"/>
    </row>
    <row r="638" spans="2:9" ht="11.25">
      <c r="B638" s="170"/>
      <c r="C638" s="170"/>
      <c r="D638" s="170"/>
      <c r="E638" s="170"/>
      <c r="F638" s="170"/>
      <c r="G638" s="170"/>
      <c r="H638" s="170"/>
      <c r="I638" s="170"/>
    </row>
    <row r="639" spans="2:9" ht="11.25">
      <c r="B639" s="170"/>
      <c r="C639" s="170"/>
      <c r="D639" s="170"/>
      <c r="E639" s="170"/>
      <c r="F639" s="170"/>
      <c r="G639" s="170"/>
      <c r="H639" s="170"/>
      <c r="I639" s="170"/>
    </row>
    <row r="640" spans="2:9" ht="11.25">
      <c r="B640" s="170"/>
      <c r="C640" s="170"/>
      <c r="D640" s="170"/>
      <c r="E640" s="170"/>
      <c r="F640" s="170"/>
      <c r="G640" s="170"/>
      <c r="H640" s="170"/>
      <c r="I640" s="170"/>
    </row>
    <row r="641" spans="2:9" ht="11.25">
      <c r="B641" s="170"/>
      <c r="C641" s="170"/>
      <c r="D641" s="170"/>
      <c r="E641" s="170"/>
      <c r="F641" s="170"/>
      <c r="G641" s="170"/>
      <c r="H641" s="170"/>
      <c r="I641" s="170"/>
    </row>
    <row r="642" spans="2:9" ht="11.25">
      <c r="B642" s="170"/>
      <c r="C642" s="170"/>
      <c r="D642" s="170"/>
      <c r="E642" s="170"/>
      <c r="F642" s="170"/>
      <c r="G642" s="170"/>
      <c r="H642" s="170"/>
      <c r="I642" s="170"/>
    </row>
    <row r="643" spans="2:9" ht="11.25">
      <c r="B643" s="170"/>
      <c r="C643" s="170"/>
      <c r="D643" s="170"/>
      <c r="E643" s="170"/>
      <c r="F643" s="170"/>
      <c r="G643" s="170"/>
      <c r="H643" s="170"/>
      <c r="I643" s="170"/>
    </row>
    <row r="644" spans="2:9" ht="11.25">
      <c r="B644" s="170"/>
      <c r="C644" s="170"/>
      <c r="D644" s="170"/>
      <c r="E644" s="170"/>
      <c r="F644" s="170"/>
      <c r="G644" s="170"/>
      <c r="H644" s="170"/>
      <c r="I644" s="170"/>
    </row>
    <row r="645" spans="2:9" ht="11.25">
      <c r="B645" s="170"/>
      <c r="C645" s="170"/>
      <c r="D645" s="170"/>
      <c r="E645" s="170"/>
      <c r="F645" s="170"/>
      <c r="G645" s="170"/>
      <c r="H645" s="170"/>
      <c r="I645" s="170"/>
    </row>
    <row r="646" spans="2:9" ht="11.25">
      <c r="B646" s="170"/>
      <c r="C646" s="170"/>
      <c r="D646" s="170"/>
      <c r="E646" s="170"/>
      <c r="F646" s="170"/>
      <c r="G646" s="170"/>
      <c r="H646" s="170"/>
      <c r="I646" s="170"/>
    </row>
    <row r="647" spans="2:9" ht="11.25">
      <c r="B647" s="170"/>
      <c r="C647" s="170"/>
      <c r="D647" s="170"/>
      <c r="E647" s="170"/>
      <c r="F647" s="170"/>
      <c r="G647" s="170"/>
      <c r="H647" s="170"/>
      <c r="I647" s="170"/>
    </row>
    <row r="648" spans="2:9" ht="11.25">
      <c r="B648" s="170"/>
      <c r="C648" s="170"/>
      <c r="D648" s="170"/>
      <c r="E648" s="170"/>
      <c r="F648" s="170"/>
      <c r="G648" s="170"/>
      <c r="H648" s="170"/>
      <c r="I648" s="170"/>
    </row>
    <row r="649" spans="2:9" ht="11.25">
      <c r="B649" s="170"/>
      <c r="C649" s="170"/>
      <c r="D649" s="170"/>
      <c r="E649" s="170"/>
      <c r="F649" s="170"/>
      <c r="G649" s="170"/>
      <c r="H649" s="170"/>
      <c r="I649" s="170"/>
    </row>
    <row r="650" spans="2:9" ht="11.25">
      <c r="B650" s="170"/>
      <c r="C650" s="170"/>
      <c r="D650" s="170"/>
      <c r="E650" s="170"/>
      <c r="F650" s="170"/>
      <c r="G650" s="170"/>
      <c r="H650" s="170"/>
      <c r="I650" s="170"/>
    </row>
    <row r="651" spans="2:9" ht="11.25">
      <c r="B651" s="170"/>
      <c r="C651" s="170"/>
      <c r="D651" s="170"/>
      <c r="E651" s="170"/>
      <c r="F651" s="170"/>
      <c r="G651" s="170"/>
      <c r="H651" s="170"/>
      <c r="I651" s="170"/>
    </row>
    <row r="652" spans="2:9" ht="11.25">
      <c r="B652" s="170"/>
      <c r="C652" s="170"/>
      <c r="D652" s="170"/>
      <c r="E652" s="170"/>
      <c r="F652" s="170"/>
      <c r="G652" s="170"/>
      <c r="H652" s="170"/>
      <c r="I652" s="170"/>
    </row>
    <row r="653" spans="2:9" ht="11.25">
      <c r="B653" s="170"/>
      <c r="C653" s="170"/>
      <c r="D653" s="170"/>
      <c r="E653" s="170"/>
      <c r="F653" s="170"/>
      <c r="G653" s="170"/>
      <c r="H653" s="170"/>
      <c r="I653" s="170"/>
    </row>
    <row r="654" spans="2:9" ht="11.25">
      <c r="B654" s="170"/>
      <c r="C654" s="170"/>
      <c r="D654" s="170"/>
      <c r="E654" s="170"/>
      <c r="F654" s="170"/>
      <c r="G654" s="170"/>
      <c r="H654" s="170"/>
      <c r="I654" s="170"/>
    </row>
    <row r="655" spans="2:9" ht="11.25">
      <c r="B655" s="170"/>
      <c r="C655" s="170"/>
      <c r="D655" s="170"/>
      <c r="E655" s="170"/>
      <c r="F655" s="170"/>
      <c r="G655" s="170"/>
      <c r="H655" s="170"/>
      <c r="I655" s="170"/>
    </row>
    <row r="656" spans="2:9" ht="11.25">
      <c r="B656" s="170"/>
      <c r="C656" s="170"/>
      <c r="D656" s="170"/>
      <c r="E656" s="170"/>
      <c r="F656" s="170"/>
      <c r="G656" s="170"/>
      <c r="H656" s="170"/>
      <c r="I656" s="170"/>
    </row>
    <row r="657" spans="2:9" ht="11.25">
      <c r="B657" s="170"/>
      <c r="C657" s="170"/>
      <c r="D657" s="170"/>
      <c r="E657" s="170"/>
      <c r="F657" s="170"/>
      <c r="G657" s="170"/>
      <c r="H657" s="170"/>
      <c r="I657" s="170"/>
    </row>
    <row r="658" spans="2:9" ht="11.25">
      <c r="B658" s="170"/>
      <c r="C658" s="170"/>
      <c r="D658" s="170"/>
      <c r="E658" s="170"/>
      <c r="F658" s="170"/>
      <c r="G658" s="170"/>
      <c r="H658" s="170"/>
      <c r="I658" s="170"/>
    </row>
    <row r="659" spans="2:9" ht="11.25">
      <c r="B659" s="170"/>
      <c r="C659" s="170"/>
      <c r="D659" s="170"/>
      <c r="E659" s="170"/>
      <c r="F659" s="170"/>
      <c r="G659" s="170"/>
      <c r="H659" s="170"/>
      <c r="I659" s="170"/>
    </row>
    <row r="660" spans="2:9" ht="11.25">
      <c r="B660" s="170"/>
      <c r="C660" s="170"/>
      <c r="D660" s="170"/>
      <c r="E660" s="170"/>
      <c r="F660" s="170"/>
      <c r="G660" s="170"/>
      <c r="H660" s="170"/>
      <c r="I660" s="170"/>
    </row>
    <row r="661" spans="2:9" ht="11.25">
      <c r="B661" s="170"/>
      <c r="C661" s="170"/>
      <c r="D661" s="170"/>
      <c r="E661" s="170"/>
      <c r="F661" s="170"/>
      <c r="G661" s="170"/>
      <c r="H661" s="170"/>
      <c r="I661" s="170"/>
    </row>
    <row r="662" spans="2:9" ht="11.25">
      <c r="B662" s="170"/>
      <c r="C662" s="170"/>
      <c r="D662" s="170"/>
      <c r="E662" s="170"/>
      <c r="F662" s="170"/>
      <c r="G662" s="170"/>
      <c r="H662" s="170"/>
      <c r="I662" s="170"/>
    </row>
    <row r="663" spans="2:9" ht="11.25">
      <c r="B663" s="170"/>
      <c r="C663" s="170"/>
      <c r="D663" s="170"/>
      <c r="E663" s="170"/>
      <c r="F663" s="170"/>
      <c r="G663" s="170"/>
      <c r="H663" s="170"/>
      <c r="I663" s="170"/>
    </row>
    <row r="664" spans="2:9" ht="11.25">
      <c r="B664" s="170"/>
      <c r="C664" s="170"/>
      <c r="D664" s="170"/>
      <c r="E664" s="170"/>
      <c r="F664" s="170"/>
      <c r="G664" s="170"/>
      <c r="H664" s="170"/>
      <c r="I664" s="170"/>
    </row>
    <row r="665" spans="2:9" ht="11.25">
      <c r="B665" s="170"/>
      <c r="C665" s="170"/>
      <c r="D665" s="170"/>
      <c r="E665" s="170"/>
      <c r="F665" s="170"/>
      <c r="G665" s="170"/>
      <c r="H665" s="170"/>
      <c r="I665" s="170"/>
    </row>
    <row r="666" spans="2:9" ht="11.25">
      <c r="B666" s="170"/>
      <c r="C666" s="170"/>
      <c r="D666" s="170"/>
      <c r="E666" s="170"/>
      <c r="F666" s="170"/>
      <c r="G666" s="170"/>
      <c r="H666" s="170"/>
      <c r="I666" s="170"/>
    </row>
    <row r="667" spans="2:9" ht="11.25">
      <c r="B667" s="170"/>
      <c r="C667" s="170"/>
      <c r="D667" s="170"/>
      <c r="E667" s="170"/>
      <c r="F667" s="170"/>
      <c r="G667" s="170"/>
      <c r="H667" s="170"/>
      <c r="I667" s="170"/>
    </row>
    <row r="668" spans="2:9" ht="11.25">
      <c r="B668" s="170"/>
      <c r="C668" s="170"/>
      <c r="D668" s="170"/>
      <c r="E668" s="170"/>
      <c r="F668" s="170"/>
      <c r="G668" s="170"/>
      <c r="H668" s="170"/>
      <c r="I668" s="170"/>
    </row>
    <row r="669" spans="2:9" ht="11.25">
      <c r="B669" s="170"/>
      <c r="C669" s="170"/>
      <c r="D669" s="170"/>
      <c r="E669" s="170"/>
      <c r="F669" s="170"/>
      <c r="G669" s="170"/>
      <c r="H669" s="170"/>
      <c r="I669" s="170"/>
    </row>
    <row r="670" spans="2:9" ht="11.25">
      <c r="B670" s="170"/>
      <c r="C670" s="170"/>
      <c r="D670" s="170"/>
      <c r="E670" s="170"/>
      <c r="F670" s="170"/>
      <c r="G670" s="170"/>
      <c r="H670" s="170"/>
      <c r="I670" s="170"/>
    </row>
    <row r="671" spans="2:9" ht="11.25">
      <c r="B671" s="170"/>
      <c r="C671" s="170"/>
      <c r="D671" s="170"/>
      <c r="E671" s="170"/>
      <c r="F671" s="170"/>
      <c r="G671" s="170"/>
      <c r="H671" s="170"/>
      <c r="I671" s="170"/>
    </row>
    <row r="672" spans="2:9" ht="11.25">
      <c r="B672" s="170"/>
      <c r="C672" s="170"/>
      <c r="D672" s="170"/>
      <c r="E672" s="170"/>
      <c r="F672" s="170"/>
      <c r="G672" s="170"/>
      <c r="H672" s="170"/>
      <c r="I672" s="170"/>
    </row>
    <row r="673" spans="2:9" ht="11.25">
      <c r="B673" s="170"/>
      <c r="C673" s="170"/>
      <c r="D673" s="170"/>
      <c r="E673" s="170"/>
      <c r="F673" s="170"/>
      <c r="G673" s="170"/>
      <c r="H673" s="170"/>
      <c r="I673" s="170"/>
    </row>
    <row r="674" spans="2:9" ht="11.25">
      <c r="B674" s="170"/>
      <c r="C674" s="170"/>
      <c r="D674" s="170"/>
      <c r="E674" s="170"/>
      <c r="F674" s="170"/>
      <c r="G674" s="170"/>
      <c r="H674" s="170"/>
      <c r="I674" s="170"/>
    </row>
    <row r="675" spans="2:9" ht="11.25">
      <c r="B675" s="170"/>
      <c r="C675" s="170"/>
      <c r="D675" s="170"/>
      <c r="E675" s="170"/>
      <c r="F675" s="170"/>
      <c r="G675" s="170"/>
      <c r="H675" s="170"/>
      <c r="I675" s="170"/>
    </row>
    <row r="676" spans="2:9" ht="11.25">
      <c r="B676" s="170"/>
      <c r="C676" s="170"/>
      <c r="D676" s="170"/>
      <c r="E676" s="170"/>
      <c r="F676" s="170"/>
      <c r="G676" s="170"/>
      <c r="H676" s="170"/>
      <c r="I676" s="170"/>
    </row>
    <row r="677" spans="2:9" ht="11.25">
      <c r="B677" s="170"/>
      <c r="C677" s="170"/>
      <c r="D677" s="170"/>
      <c r="E677" s="170"/>
      <c r="F677" s="170"/>
      <c r="G677" s="170"/>
      <c r="H677" s="170"/>
      <c r="I677" s="170"/>
    </row>
    <row r="678" spans="2:9" ht="11.25">
      <c r="B678" s="170"/>
      <c r="C678" s="170"/>
      <c r="D678" s="170"/>
      <c r="E678" s="170"/>
      <c r="F678" s="170"/>
      <c r="G678" s="170"/>
      <c r="H678" s="170"/>
      <c r="I678" s="170"/>
    </row>
    <row r="679" spans="2:9" ht="11.25">
      <c r="B679" s="170"/>
      <c r="C679" s="170"/>
      <c r="D679" s="170"/>
      <c r="E679" s="170"/>
      <c r="F679" s="170"/>
      <c r="G679" s="170"/>
      <c r="H679" s="170"/>
      <c r="I679" s="170"/>
    </row>
    <row r="680" spans="2:9" ht="11.25">
      <c r="B680" s="170"/>
      <c r="C680" s="170"/>
      <c r="D680" s="170"/>
      <c r="E680" s="170"/>
      <c r="F680" s="170"/>
      <c r="G680" s="170"/>
      <c r="H680" s="170"/>
      <c r="I680" s="170"/>
    </row>
    <row r="681" spans="2:9" ht="11.25">
      <c r="B681" s="170"/>
      <c r="C681" s="170"/>
      <c r="D681" s="170"/>
      <c r="E681" s="170"/>
      <c r="F681" s="170"/>
      <c r="G681" s="170"/>
      <c r="H681" s="170"/>
      <c r="I681" s="170"/>
    </row>
    <row r="682" spans="2:9" ht="11.25">
      <c r="B682" s="170"/>
      <c r="C682" s="170"/>
      <c r="D682" s="170"/>
      <c r="E682" s="170"/>
      <c r="F682" s="170"/>
      <c r="G682" s="170"/>
      <c r="H682" s="170"/>
      <c r="I682" s="170"/>
    </row>
    <row r="683" spans="2:9" ht="11.25">
      <c r="B683" s="170"/>
      <c r="C683" s="170"/>
      <c r="D683" s="170"/>
      <c r="E683" s="170"/>
      <c r="F683" s="170"/>
      <c r="G683" s="170"/>
      <c r="H683" s="170"/>
      <c r="I683" s="170"/>
    </row>
    <row r="684" spans="2:9" ht="11.25">
      <c r="B684" s="170"/>
      <c r="C684" s="170"/>
      <c r="D684" s="170"/>
      <c r="E684" s="170"/>
      <c r="F684" s="170"/>
      <c r="G684" s="170"/>
      <c r="H684" s="170"/>
      <c r="I684" s="170"/>
    </row>
    <row r="685" spans="2:9" ht="11.25">
      <c r="B685" s="170"/>
      <c r="C685" s="170"/>
      <c r="D685" s="170"/>
      <c r="E685" s="170"/>
      <c r="F685" s="170"/>
      <c r="G685" s="170"/>
      <c r="H685" s="170"/>
      <c r="I685" s="170"/>
    </row>
    <row r="686" spans="2:9" ht="11.25">
      <c r="B686" s="170"/>
      <c r="C686" s="170"/>
      <c r="D686" s="170"/>
      <c r="E686" s="170"/>
      <c r="F686" s="170"/>
      <c r="G686" s="170"/>
      <c r="H686" s="170"/>
      <c r="I686" s="170"/>
    </row>
    <row r="687" spans="2:9" ht="11.25">
      <c r="B687" s="170"/>
      <c r="C687" s="170"/>
      <c r="D687" s="170"/>
      <c r="E687" s="170"/>
      <c r="F687" s="170"/>
      <c r="G687" s="170"/>
      <c r="H687" s="170"/>
      <c r="I687" s="170"/>
    </row>
    <row r="688" spans="2:9" ht="11.25">
      <c r="B688" s="170"/>
      <c r="C688" s="170"/>
      <c r="D688" s="170"/>
      <c r="E688" s="170"/>
      <c r="F688" s="170"/>
      <c r="G688" s="170"/>
      <c r="H688" s="170"/>
      <c r="I688" s="170"/>
    </row>
    <row r="689" spans="2:9" ht="11.25">
      <c r="B689" s="170"/>
      <c r="C689" s="170"/>
      <c r="D689" s="170"/>
      <c r="E689" s="170"/>
      <c r="F689" s="170"/>
      <c r="G689" s="170"/>
      <c r="H689" s="170"/>
      <c r="I689" s="170"/>
    </row>
    <row r="690" spans="2:9" ht="11.25">
      <c r="B690" s="170"/>
      <c r="C690" s="170"/>
      <c r="D690" s="170"/>
      <c r="E690" s="170"/>
      <c r="F690" s="170"/>
      <c r="G690" s="170"/>
      <c r="H690" s="170"/>
      <c r="I690" s="170"/>
    </row>
    <row r="691" spans="2:9" ht="11.25">
      <c r="B691" s="170"/>
      <c r="C691" s="170"/>
      <c r="D691" s="170"/>
      <c r="E691" s="170"/>
      <c r="F691" s="170"/>
      <c r="G691" s="170"/>
      <c r="H691" s="170"/>
      <c r="I691" s="170"/>
    </row>
    <row r="692" spans="2:9" ht="11.25">
      <c r="B692" s="170"/>
      <c r="C692" s="170"/>
      <c r="D692" s="170"/>
      <c r="E692" s="170"/>
      <c r="F692" s="170"/>
      <c r="G692" s="170"/>
      <c r="H692" s="170"/>
      <c r="I692" s="170"/>
    </row>
    <row r="693" spans="2:9" ht="11.25">
      <c r="B693" s="170"/>
      <c r="C693" s="170"/>
      <c r="D693" s="170"/>
      <c r="E693" s="170"/>
      <c r="F693" s="170"/>
      <c r="G693" s="170"/>
      <c r="H693" s="170"/>
      <c r="I693" s="170"/>
    </row>
    <row r="694" spans="2:9" ht="11.25">
      <c r="B694" s="170"/>
      <c r="C694" s="170"/>
      <c r="D694" s="170"/>
      <c r="E694" s="170"/>
      <c r="F694" s="170"/>
      <c r="G694" s="170"/>
      <c r="H694" s="170"/>
      <c r="I694" s="170"/>
    </row>
    <row r="695" spans="2:9" ht="11.25">
      <c r="B695" s="170"/>
      <c r="C695" s="170"/>
      <c r="D695" s="170"/>
      <c r="E695" s="170"/>
      <c r="F695" s="170"/>
      <c r="G695" s="170"/>
      <c r="H695" s="170"/>
      <c r="I695" s="170"/>
    </row>
    <row r="696" spans="2:9" ht="11.25">
      <c r="B696" s="170"/>
      <c r="C696" s="170"/>
      <c r="D696" s="170"/>
      <c r="E696" s="170"/>
      <c r="F696" s="170"/>
      <c r="G696" s="170"/>
      <c r="H696" s="170"/>
      <c r="I696" s="170"/>
    </row>
    <row r="697" spans="2:9" ht="11.25">
      <c r="B697" s="170"/>
      <c r="C697" s="170"/>
      <c r="D697" s="170"/>
      <c r="E697" s="170"/>
      <c r="F697" s="170"/>
      <c r="G697" s="170"/>
      <c r="H697" s="170"/>
      <c r="I697" s="170"/>
    </row>
    <row r="698" spans="2:9" ht="11.25">
      <c r="B698" s="170"/>
      <c r="C698" s="170"/>
      <c r="D698" s="170"/>
      <c r="E698" s="170"/>
      <c r="F698" s="170"/>
      <c r="G698" s="170"/>
      <c r="H698" s="170"/>
      <c r="I698" s="170"/>
    </row>
    <row r="699" spans="2:9" ht="11.25">
      <c r="B699" s="170"/>
      <c r="C699" s="170"/>
      <c r="D699" s="170"/>
      <c r="E699" s="170"/>
      <c r="F699" s="170"/>
      <c r="G699" s="170"/>
      <c r="H699" s="170"/>
      <c r="I699" s="170"/>
    </row>
    <row r="700" spans="2:9" ht="11.25">
      <c r="B700" s="170"/>
      <c r="C700" s="170"/>
      <c r="D700" s="170"/>
      <c r="E700" s="170"/>
      <c r="F700" s="170"/>
      <c r="G700" s="170"/>
      <c r="H700" s="170"/>
      <c r="I700" s="170"/>
    </row>
    <row r="701" spans="2:9" ht="11.25">
      <c r="B701" s="170"/>
      <c r="C701" s="170"/>
      <c r="D701" s="170"/>
      <c r="E701" s="170"/>
      <c r="F701" s="170"/>
      <c r="G701" s="170"/>
      <c r="H701" s="170"/>
      <c r="I701" s="170"/>
    </row>
    <row r="702" spans="2:9" ht="11.25">
      <c r="B702" s="170"/>
      <c r="C702" s="170"/>
      <c r="D702" s="170"/>
      <c r="E702" s="170"/>
      <c r="F702" s="170"/>
      <c r="G702" s="170"/>
      <c r="H702" s="170"/>
      <c r="I702" s="170"/>
    </row>
    <row r="703" spans="2:9" ht="11.25">
      <c r="B703" s="170"/>
      <c r="C703" s="170"/>
      <c r="D703" s="170"/>
      <c r="E703" s="170"/>
      <c r="F703" s="170"/>
      <c r="G703" s="170"/>
      <c r="H703" s="170"/>
      <c r="I703" s="170"/>
    </row>
    <row r="704" spans="2:9" ht="11.25">
      <c r="B704" s="170"/>
      <c r="C704" s="170"/>
      <c r="D704" s="170"/>
      <c r="E704" s="170"/>
      <c r="F704" s="170"/>
      <c r="G704" s="170"/>
      <c r="H704" s="170"/>
      <c r="I704" s="170"/>
    </row>
    <row r="705" spans="2:9" ht="11.25">
      <c r="B705" s="170"/>
      <c r="C705" s="170"/>
      <c r="D705" s="170"/>
      <c r="E705" s="170"/>
      <c r="F705" s="170"/>
      <c r="G705" s="170"/>
      <c r="H705" s="170"/>
      <c r="I705" s="170"/>
    </row>
    <row r="706" spans="2:9" ht="11.25">
      <c r="B706" s="170"/>
      <c r="C706" s="170"/>
      <c r="D706" s="170"/>
      <c r="E706" s="170"/>
      <c r="F706" s="170"/>
      <c r="G706" s="170"/>
      <c r="H706" s="170"/>
      <c r="I706" s="170"/>
    </row>
    <row r="707" spans="2:9" ht="11.25">
      <c r="B707" s="170"/>
      <c r="C707" s="170"/>
      <c r="D707" s="170"/>
      <c r="E707" s="170"/>
      <c r="F707" s="170"/>
      <c r="G707" s="170"/>
      <c r="H707" s="170"/>
      <c r="I707" s="170"/>
    </row>
    <row r="708" spans="2:9" ht="11.25">
      <c r="B708" s="170"/>
      <c r="C708" s="170"/>
      <c r="D708" s="170"/>
      <c r="E708" s="170"/>
      <c r="F708" s="170"/>
      <c r="G708" s="170"/>
      <c r="H708" s="170"/>
      <c r="I708" s="170"/>
    </row>
    <row r="709" spans="2:9" ht="11.25">
      <c r="B709" s="170"/>
      <c r="C709" s="170"/>
      <c r="D709" s="170"/>
      <c r="E709" s="170"/>
      <c r="F709" s="170"/>
      <c r="G709" s="170"/>
      <c r="H709" s="170"/>
      <c r="I709" s="170"/>
    </row>
    <row r="710" spans="2:9" ht="11.25">
      <c r="B710" s="170"/>
      <c r="C710" s="170"/>
      <c r="D710" s="170"/>
      <c r="E710" s="170"/>
      <c r="F710" s="170"/>
      <c r="G710" s="170"/>
      <c r="H710" s="170"/>
      <c r="I710" s="170"/>
    </row>
    <row r="711" spans="2:9" ht="11.25">
      <c r="B711" s="170"/>
      <c r="C711" s="170"/>
      <c r="D711" s="170"/>
      <c r="E711" s="170"/>
      <c r="F711" s="170"/>
      <c r="G711" s="170"/>
      <c r="H711" s="170"/>
      <c r="I711" s="170"/>
    </row>
    <row r="712" spans="2:9" ht="11.25">
      <c r="B712" s="170"/>
      <c r="C712" s="170"/>
      <c r="D712" s="170"/>
      <c r="E712" s="170"/>
      <c r="F712" s="170"/>
      <c r="G712" s="170"/>
      <c r="H712" s="170"/>
      <c r="I712" s="170"/>
    </row>
    <row r="713" spans="2:9" ht="11.25">
      <c r="B713" s="170"/>
      <c r="C713" s="170"/>
      <c r="D713" s="170"/>
      <c r="E713" s="170"/>
      <c r="F713" s="170"/>
      <c r="G713" s="170"/>
      <c r="H713" s="170"/>
      <c r="I713" s="170"/>
    </row>
    <row r="714" spans="2:9" ht="11.25">
      <c r="B714" s="170"/>
      <c r="C714" s="170"/>
      <c r="D714" s="170"/>
      <c r="E714" s="170"/>
      <c r="F714" s="170"/>
      <c r="G714" s="170"/>
      <c r="H714" s="170"/>
      <c r="I714" s="170"/>
    </row>
    <row r="715" spans="2:9" ht="11.25">
      <c r="B715" s="170"/>
      <c r="C715" s="170"/>
      <c r="D715" s="170"/>
      <c r="E715" s="170"/>
      <c r="F715" s="170"/>
      <c r="G715" s="170"/>
      <c r="H715" s="170"/>
      <c r="I715" s="170"/>
    </row>
    <row r="716" spans="2:9" ht="11.25">
      <c r="B716" s="170"/>
      <c r="C716" s="170"/>
      <c r="D716" s="170"/>
      <c r="E716" s="170"/>
      <c r="F716" s="170"/>
      <c r="G716" s="170"/>
      <c r="H716" s="170"/>
      <c r="I716" s="170"/>
    </row>
    <row r="717" spans="2:9" ht="11.25">
      <c r="B717" s="170"/>
      <c r="C717" s="170"/>
      <c r="D717" s="170"/>
      <c r="E717" s="170"/>
      <c r="F717" s="170"/>
      <c r="G717" s="170"/>
      <c r="H717" s="170"/>
      <c r="I717" s="170"/>
    </row>
    <row r="718" spans="2:9" ht="11.25">
      <c r="B718" s="170"/>
      <c r="C718" s="170"/>
      <c r="D718" s="170"/>
      <c r="E718" s="170"/>
      <c r="F718" s="170"/>
      <c r="G718" s="170"/>
      <c r="H718" s="170"/>
      <c r="I718" s="170"/>
    </row>
    <row r="719" spans="2:9" ht="11.25">
      <c r="B719" s="170"/>
      <c r="C719" s="170"/>
      <c r="D719" s="170"/>
      <c r="E719" s="170"/>
      <c r="F719" s="170"/>
      <c r="G719" s="170"/>
      <c r="H719" s="170"/>
      <c r="I719" s="170"/>
    </row>
    <row r="720" spans="2:9" ht="11.25">
      <c r="B720" s="170"/>
      <c r="C720" s="170"/>
      <c r="D720" s="170"/>
      <c r="E720" s="170"/>
      <c r="F720" s="170"/>
      <c r="G720" s="170"/>
      <c r="H720" s="170"/>
      <c r="I720" s="170"/>
    </row>
    <row r="721" spans="2:9" ht="11.25">
      <c r="B721" s="170"/>
      <c r="C721" s="170"/>
      <c r="D721" s="170"/>
      <c r="E721" s="170"/>
      <c r="F721" s="170"/>
      <c r="G721" s="170"/>
      <c r="H721" s="170"/>
      <c r="I721" s="170"/>
    </row>
    <row r="722" spans="2:9" ht="11.25">
      <c r="B722" s="170"/>
      <c r="C722" s="170"/>
      <c r="D722" s="170"/>
      <c r="E722" s="170"/>
      <c r="F722" s="170"/>
      <c r="G722" s="170"/>
      <c r="H722" s="170"/>
      <c r="I722" s="170"/>
    </row>
    <row r="723" spans="2:9" ht="11.25">
      <c r="B723" s="170"/>
      <c r="C723" s="170"/>
      <c r="D723" s="170"/>
      <c r="E723" s="170"/>
      <c r="F723" s="170"/>
      <c r="G723" s="170"/>
      <c r="H723" s="170"/>
      <c r="I723" s="170"/>
    </row>
    <row r="724" spans="2:9" ht="11.25">
      <c r="B724" s="170"/>
      <c r="C724" s="170"/>
      <c r="D724" s="170"/>
      <c r="E724" s="170"/>
      <c r="F724" s="170"/>
      <c r="G724" s="170"/>
      <c r="H724" s="170"/>
      <c r="I724" s="170"/>
    </row>
    <row r="725" spans="2:9" ht="11.25">
      <c r="B725" s="170"/>
      <c r="C725" s="170"/>
      <c r="D725" s="170"/>
      <c r="E725" s="170"/>
      <c r="F725" s="170"/>
      <c r="G725" s="170"/>
      <c r="H725" s="170"/>
      <c r="I725" s="170"/>
    </row>
    <row r="726" spans="2:9" ht="11.25">
      <c r="B726" s="170"/>
      <c r="C726" s="170"/>
      <c r="D726" s="170"/>
      <c r="E726" s="170"/>
      <c r="F726" s="170"/>
      <c r="G726" s="170"/>
      <c r="H726" s="170"/>
      <c r="I726" s="170"/>
    </row>
    <row r="727" spans="2:9" ht="11.25">
      <c r="B727" s="170"/>
      <c r="C727" s="170"/>
      <c r="D727" s="170"/>
      <c r="E727" s="170"/>
      <c r="F727" s="170"/>
      <c r="G727" s="170"/>
      <c r="H727" s="170"/>
      <c r="I727" s="170"/>
    </row>
    <row r="728" spans="2:9" ht="11.25">
      <c r="B728" s="170"/>
      <c r="C728" s="170"/>
      <c r="D728" s="170"/>
      <c r="E728" s="170"/>
      <c r="F728" s="170"/>
      <c r="G728" s="170"/>
      <c r="H728" s="170"/>
      <c r="I728" s="170"/>
    </row>
    <row r="729" spans="2:9" ht="11.25">
      <c r="B729" s="170"/>
      <c r="C729" s="170"/>
      <c r="D729" s="170"/>
      <c r="E729" s="170"/>
      <c r="F729" s="170"/>
      <c r="G729" s="170"/>
      <c r="H729" s="170"/>
      <c r="I729" s="170"/>
    </row>
    <row r="730" spans="2:9" ht="11.25">
      <c r="B730" s="170"/>
      <c r="C730" s="170"/>
      <c r="D730" s="170"/>
      <c r="E730" s="170"/>
      <c r="F730" s="170"/>
      <c r="G730" s="170"/>
      <c r="H730" s="170"/>
      <c r="I730" s="170"/>
    </row>
    <row r="731" spans="2:9" ht="11.25">
      <c r="B731" s="170"/>
      <c r="C731" s="170"/>
      <c r="D731" s="170"/>
      <c r="E731" s="170"/>
      <c r="F731" s="170"/>
      <c r="G731" s="170"/>
      <c r="H731" s="170"/>
      <c r="I731" s="170"/>
    </row>
    <row r="732" spans="2:9" ht="11.25">
      <c r="B732" s="170"/>
      <c r="C732" s="170"/>
      <c r="D732" s="170"/>
      <c r="E732" s="170"/>
      <c r="F732" s="170"/>
      <c r="G732" s="170"/>
      <c r="H732" s="170"/>
      <c r="I732" s="170"/>
    </row>
    <row r="733" spans="2:9" ht="11.25">
      <c r="B733" s="170"/>
      <c r="C733" s="170"/>
      <c r="D733" s="170"/>
      <c r="E733" s="170"/>
      <c r="F733" s="170"/>
      <c r="G733" s="170"/>
      <c r="H733" s="170"/>
      <c r="I733" s="170"/>
    </row>
    <row r="734" spans="2:9" ht="11.25">
      <c r="B734" s="170"/>
      <c r="C734" s="170"/>
      <c r="D734" s="170"/>
      <c r="E734" s="170"/>
      <c r="F734" s="170"/>
      <c r="G734" s="170"/>
      <c r="H734" s="170"/>
      <c r="I734" s="170"/>
    </row>
    <row r="735" spans="2:9" ht="11.25">
      <c r="B735" s="170"/>
      <c r="C735" s="170"/>
      <c r="D735" s="170"/>
      <c r="E735" s="170"/>
      <c r="F735" s="170"/>
      <c r="G735" s="170"/>
      <c r="H735" s="170"/>
      <c r="I735" s="170"/>
    </row>
    <row r="736" spans="2:9" ht="11.25">
      <c r="B736" s="170"/>
      <c r="C736" s="170"/>
      <c r="D736" s="170"/>
      <c r="E736" s="170"/>
      <c r="F736" s="170"/>
      <c r="G736" s="170"/>
      <c r="H736" s="170"/>
      <c r="I736" s="170"/>
    </row>
    <row r="737" spans="2:9" ht="11.25">
      <c r="B737" s="170"/>
      <c r="C737" s="170"/>
      <c r="D737" s="170"/>
      <c r="E737" s="170"/>
      <c r="F737" s="170"/>
      <c r="G737" s="170"/>
      <c r="H737" s="170"/>
      <c r="I737" s="170"/>
    </row>
    <row r="738" spans="2:9" ht="11.25">
      <c r="B738" s="170"/>
      <c r="C738" s="170"/>
      <c r="D738" s="170"/>
      <c r="E738" s="170"/>
      <c r="F738" s="170"/>
      <c r="G738" s="170"/>
      <c r="H738" s="170"/>
      <c r="I738" s="170"/>
    </row>
    <row r="739" spans="2:9" ht="11.25">
      <c r="B739" s="170"/>
      <c r="C739" s="170"/>
      <c r="D739" s="170"/>
      <c r="E739" s="170"/>
      <c r="F739" s="170"/>
      <c r="G739" s="170"/>
      <c r="H739" s="170"/>
      <c r="I739" s="170"/>
    </row>
    <row r="740" spans="2:9" ht="11.25">
      <c r="B740" s="170"/>
      <c r="C740" s="170"/>
      <c r="D740" s="170"/>
      <c r="E740" s="170"/>
      <c r="F740" s="170"/>
      <c r="G740" s="170"/>
      <c r="H740" s="170"/>
      <c r="I740" s="170"/>
    </row>
    <row r="741" spans="2:9" ht="11.25">
      <c r="B741" s="170"/>
      <c r="C741" s="170"/>
      <c r="D741" s="170"/>
      <c r="E741" s="170"/>
      <c r="F741" s="170"/>
      <c r="G741" s="170"/>
      <c r="H741" s="170"/>
      <c r="I741" s="170"/>
    </row>
    <row r="742" spans="2:9" ht="11.25">
      <c r="B742" s="170"/>
      <c r="C742" s="170"/>
      <c r="D742" s="170"/>
      <c r="E742" s="170"/>
      <c r="F742" s="170"/>
      <c r="G742" s="170"/>
      <c r="H742" s="170"/>
      <c r="I742" s="170"/>
    </row>
    <row r="743" spans="2:9" ht="11.25">
      <c r="B743" s="170"/>
      <c r="C743" s="170"/>
      <c r="D743" s="170"/>
      <c r="E743" s="170"/>
      <c r="F743" s="170"/>
      <c r="G743" s="170"/>
      <c r="H743" s="170"/>
      <c r="I743" s="170"/>
    </row>
    <row r="744" spans="2:9" ht="11.25">
      <c r="B744" s="170"/>
      <c r="C744" s="170"/>
      <c r="D744" s="170"/>
      <c r="E744" s="170"/>
      <c r="F744" s="170"/>
      <c r="G744" s="170"/>
      <c r="H744" s="170"/>
      <c r="I744" s="170"/>
    </row>
    <row r="745" spans="2:9" ht="11.25">
      <c r="B745" s="170"/>
      <c r="C745" s="170"/>
      <c r="D745" s="170"/>
      <c r="E745" s="170"/>
      <c r="F745" s="170"/>
      <c r="G745" s="170"/>
      <c r="H745" s="170"/>
      <c r="I745" s="170"/>
    </row>
    <row r="746" spans="2:9" ht="11.25">
      <c r="B746" s="170"/>
      <c r="C746" s="170"/>
      <c r="D746" s="170"/>
      <c r="E746" s="170"/>
      <c r="F746" s="170"/>
      <c r="G746" s="170"/>
      <c r="H746" s="170"/>
      <c r="I746" s="170"/>
    </row>
    <row r="747" spans="2:9" ht="11.25">
      <c r="B747" s="170"/>
      <c r="C747" s="170"/>
      <c r="D747" s="170"/>
      <c r="E747" s="170"/>
      <c r="F747" s="170"/>
      <c r="G747" s="170"/>
      <c r="H747" s="170"/>
      <c r="I747" s="170"/>
    </row>
    <row r="748" spans="2:9" ht="11.25">
      <c r="B748" s="170"/>
      <c r="C748" s="170"/>
      <c r="D748" s="170"/>
      <c r="E748" s="170"/>
      <c r="F748" s="170"/>
      <c r="G748" s="170"/>
      <c r="H748" s="170"/>
      <c r="I748" s="170"/>
    </row>
    <row r="749" spans="2:9" ht="11.25">
      <c r="B749" s="170"/>
      <c r="C749" s="170"/>
      <c r="D749" s="170"/>
      <c r="E749" s="170"/>
      <c r="F749" s="170"/>
      <c r="G749" s="170"/>
      <c r="H749" s="170"/>
      <c r="I749" s="170"/>
    </row>
    <row r="750" spans="2:9" ht="11.25">
      <c r="B750" s="170"/>
      <c r="C750" s="170"/>
      <c r="D750" s="170"/>
      <c r="E750" s="170"/>
      <c r="F750" s="170"/>
      <c r="G750" s="170"/>
      <c r="H750" s="170"/>
      <c r="I750" s="170"/>
    </row>
    <row r="751" spans="2:9" ht="11.25">
      <c r="B751" s="170"/>
      <c r="C751" s="170"/>
      <c r="D751" s="170"/>
      <c r="E751" s="170"/>
      <c r="F751" s="170"/>
      <c r="G751" s="170"/>
      <c r="H751" s="170"/>
      <c r="I751" s="170"/>
    </row>
    <row r="752" spans="2:9" ht="11.25">
      <c r="B752" s="170"/>
      <c r="C752" s="170"/>
      <c r="D752" s="170"/>
      <c r="E752" s="170"/>
      <c r="F752" s="170"/>
      <c r="G752" s="170"/>
      <c r="H752" s="170"/>
      <c r="I752" s="170"/>
    </row>
    <row r="753" spans="2:9" ht="11.25">
      <c r="B753" s="170"/>
      <c r="C753" s="170"/>
      <c r="D753" s="170"/>
      <c r="E753" s="170"/>
      <c r="F753" s="170"/>
      <c r="G753" s="170"/>
      <c r="H753" s="170"/>
      <c r="I753" s="170"/>
    </row>
    <row r="754" spans="2:9" ht="11.25">
      <c r="B754" s="170"/>
      <c r="C754" s="170"/>
      <c r="D754" s="170"/>
      <c r="E754" s="170"/>
      <c r="F754" s="170"/>
      <c r="G754" s="170"/>
      <c r="H754" s="170"/>
      <c r="I754" s="170"/>
    </row>
    <row r="755" spans="2:9" ht="11.25">
      <c r="B755" s="170"/>
      <c r="C755" s="170"/>
      <c r="D755" s="170"/>
      <c r="E755" s="170"/>
      <c r="F755" s="170"/>
      <c r="G755" s="170"/>
      <c r="H755" s="170"/>
      <c r="I755" s="170"/>
    </row>
    <row r="756" spans="2:9" ht="11.25">
      <c r="B756" s="170"/>
      <c r="C756" s="170"/>
      <c r="D756" s="170"/>
      <c r="E756" s="170"/>
      <c r="F756" s="170"/>
      <c r="G756" s="170"/>
      <c r="H756" s="170"/>
      <c r="I756" s="170"/>
    </row>
    <row r="757" spans="2:9" ht="11.25">
      <c r="B757" s="170"/>
      <c r="C757" s="170"/>
      <c r="D757" s="170"/>
      <c r="E757" s="170"/>
      <c r="F757" s="170"/>
      <c r="G757" s="170"/>
      <c r="H757" s="170"/>
      <c r="I757" s="170"/>
    </row>
    <row r="758" spans="2:9" ht="11.25">
      <c r="B758" s="170"/>
      <c r="C758" s="170"/>
      <c r="D758" s="170"/>
      <c r="E758" s="170"/>
      <c r="F758" s="170"/>
      <c r="G758" s="170"/>
      <c r="H758" s="170"/>
      <c r="I758" s="170"/>
    </row>
    <row r="759" spans="2:9" ht="11.25">
      <c r="B759" s="170"/>
      <c r="C759" s="170"/>
      <c r="D759" s="170"/>
      <c r="E759" s="170"/>
      <c r="F759" s="170"/>
      <c r="G759" s="170"/>
      <c r="H759" s="170"/>
      <c r="I759" s="170"/>
    </row>
    <row r="760" spans="2:9" ht="11.25">
      <c r="B760" s="170"/>
      <c r="C760" s="170"/>
      <c r="D760" s="170"/>
      <c r="E760" s="170"/>
      <c r="F760" s="170"/>
      <c r="G760" s="170"/>
      <c r="H760" s="170"/>
      <c r="I760" s="170"/>
    </row>
    <row r="761" spans="2:9" ht="11.25">
      <c r="B761" s="170"/>
      <c r="C761" s="170"/>
      <c r="D761" s="170"/>
      <c r="E761" s="170"/>
      <c r="F761" s="170"/>
      <c r="G761" s="170"/>
      <c r="H761" s="170"/>
      <c r="I761" s="170"/>
    </row>
    <row r="762" spans="2:9" ht="11.25">
      <c r="B762" s="170"/>
      <c r="C762" s="170"/>
      <c r="D762" s="170"/>
      <c r="E762" s="170"/>
      <c r="F762" s="170"/>
      <c r="G762" s="170"/>
      <c r="H762" s="170"/>
      <c r="I762" s="170"/>
    </row>
    <row r="763" spans="2:9" ht="11.25">
      <c r="B763" s="170"/>
      <c r="C763" s="170"/>
      <c r="D763" s="170"/>
      <c r="E763" s="170"/>
      <c r="F763" s="170"/>
      <c r="G763" s="170"/>
      <c r="H763" s="170"/>
      <c r="I763" s="170"/>
    </row>
    <row r="764" spans="2:9" ht="11.25">
      <c r="B764" s="170"/>
      <c r="C764" s="170"/>
      <c r="D764" s="170"/>
      <c r="E764" s="170"/>
      <c r="F764" s="170"/>
      <c r="G764" s="170"/>
      <c r="H764" s="170"/>
      <c r="I764" s="170"/>
    </row>
    <row r="765" spans="2:9" ht="11.25">
      <c r="B765" s="170"/>
      <c r="C765" s="170"/>
      <c r="D765" s="170"/>
      <c r="E765" s="170"/>
      <c r="F765" s="170"/>
      <c r="G765" s="170"/>
      <c r="H765" s="170"/>
      <c r="I765" s="170"/>
    </row>
    <row r="766" spans="2:9" ht="11.25">
      <c r="B766" s="170"/>
      <c r="C766" s="170"/>
      <c r="D766" s="170"/>
      <c r="E766" s="170"/>
      <c r="F766" s="170"/>
      <c r="G766" s="170"/>
      <c r="H766" s="170"/>
      <c r="I766" s="170"/>
    </row>
    <row r="767" spans="2:9" ht="11.25">
      <c r="B767" s="170"/>
      <c r="C767" s="170"/>
      <c r="D767" s="170"/>
      <c r="E767" s="170"/>
      <c r="F767" s="170"/>
      <c r="G767" s="170"/>
      <c r="H767" s="170"/>
      <c r="I767" s="170"/>
    </row>
    <row r="768" spans="2:9" ht="11.25">
      <c r="B768" s="170"/>
      <c r="C768" s="170"/>
      <c r="D768" s="170"/>
      <c r="E768" s="170"/>
      <c r="F768" s="170"/>
      <c r="G768" s="170"/>
      <c r="H768" s="170"/>
      <c r="I768" s="170"/>
    </row>
    <row r="769" spans="2:9" ht="11.25">
      <c r="B769" s="170"/>
      <c r="C769" s="170"/>
      <c r="D769" s="170"/>
      <c r="E769" s="170"/>
      <c r="F769" s="170"/>
      <c r="G769" s="170"/>
      <c r="H769" s="170"/>
      <c r="I769" s="170"/>
    </row>
    <row r="770" spans="2:9" ht="11.25">
      <c r="B770" s="170"/>
      <c r="C770" s="170"/>
      <c r="D770" s="170"/>
      <c r="E770" s="170"/>
      <c r="F770" s="170"/>
      <c r="G770" s="170"/>
      <c r="H770" s="170"/>
      <c r="I770" s="170"/>
    </row>
    <row r="771" spans="2:9" ht="11.25">
      <c r="B771" s="170"/>
      <c r="C771" s="170"/>
      <c r="D771" s="170"/>
      <c r="E771" s="170"/>
      <c r="F771" s="170"/>
      <c r="G771" s="170"/>
      <c r="H771" s="170"/>
      <c r="I771" s="170"/>
    </row>
    <row r="772" spans="2:9" ht="11.25">
      <c r="B772" s="170"/>
      <c r="C772" s="170"/>
      <c r="D772" s="170"/>
      <c r="E772" s="170"/>
      <c r="F772" s="170"/>
      <c r="G772" s="170"/>
      <c r="H772" s="170"/>
      <c r="I772" s="170"/>
    </row>
    <row r="773" spans="2:9" ht="11.25">
      <c r="B773" s="170"/>
      <c r="C773" s="170"/>
      <c r="D773" s="170"/>
      <c r="E773" s="170"/>
      <c r="F773" s="170"/>
      <c r="G773" s="170"/>
      <c r="H773" s="170"/>
      <c r="I773" s="170"/>
    </row>
    <row r="774" spans="2:9" ht="11.25">
      <c r="B774" s="170"/>
      <c r="C774" s="170"/>
      <c r="D774" s="170"/>
      <c r="E774" s="170"/>
      <c r="F774" s="170"/>
      <c r="G774" s="170"/>
      <c r="H774" s="170"/>
      <c r="I774" s="170"/>
    </row>
    <row r="775" spans="2:9" ht="11.25">
      <c r="B775" s="170"/>
      <c r="C775" s="170"/>
      <c r="D775" s="170"/>
      <c r="E775" s="170"/>
      <c r="F775" s="170"/>
      <c r="G775" s="170"/>
      <c r="H775" s="170"/>
      <c r="I775" s="170"/>
    </row>
    <row r="776" spans="2:9" ht="11.25">
      <c r="B776" s="170"/>
      <c r="C776" s="170"/>
      <c r="D776" s="170"/>
      <c r="E776" s="170"/>
      <c r="F776" s="170"/>
      <c r="G776" s="170"/>
      <c r="H776" s="170"/>
      <c r="I776" s="170"/>
    </row>
    <row r="777" spans="2:9" ht="11.25">
      <c r="B777" s="170"/>
      <c r="C777" s="170"/>
      <c r="D777" s="170"/>
      <c r="E777" s="170"/>
      <c r="F777" s="170"/>
      <c r="G777" s="170"/>
      <c r="H777" s="170"/>
      <c r="I777" s="170"/>
    </row>
    <row r="778" spans="2:9" ht="11.25">
      <c r="B778" s="170"/>
      <c r="C778" s="170"/>
      <c r="D778" s="170"/>
      <c r="E778" s="170"/>
      <c r="F778" s="170"/>
      <c r="G778" s="170"/>
      <c r="H778" s="170"/>
      <c r="I778" s="170"/>
    </row>
    <row r="779" spans="2:9" ht="11.25">
      <c r="B779" s="170"/>
      <c r="C779" s="170"/>
      <c r="D779" s="170"/>
      <c r="E779" s="170"/>
      <c r="F779" s="170"/>
      <c r="G779" s="170"/>
      <c r="H779" s="170"/>
      <c r="I779" s="170"/>
    </row>
    <row r="780" spans="2:9" ht="11.25">
      <c r="B780" s="170"/>
      <c r="C780" s="170"/>
      <c r="D780" s="170"/>
      <c r="E780" s="170"/>
      <c r="F780" s="170"/>
      <c r="G780" s="170"/>
      <c r="H780" s="170"/>
      <c r="I780" s="170"/>
    </row>
    <row r="781" spans="2:9" ht="11.25">
      <c r="B781" s="170"/>
      <c r="C781" s="170"/>
      <c r="D781" s="170"/>
      <c r="E781" s="170"/>
      <c r="F781" s="170"/>
      <c r="G781" s="170"/>
      <c r="H781" s="170"/>
      <c r="I781" s="170"/>
    </row>
    <row r="782" spans="2:9" ht="11.25">
      <c r="B782" s="170"/>
      <c r="C782" s="170"/>
      <c r="D782" s="170"/>
      <c r="E782" s="170"/>
      <c r="F782" s="170"/>
      <c r="G782" s="170"/>
      <c r="H782" s="170"/>
      <c r="I782" s="170"/>
    </row>
    <row r="783" spans="2:9" ht="11.25">
      <c r="B783" s="170"/>
      <c r="C783" s="170"/>
      <c r="D783" s="170"/>
      <c r="E783" s="170"/>
      <c r="F783" s="170"/>
      <c r="G783" s="170"/>
      <c r="H783" s="170"/>
      <c r="I783" s="170"/>
    </row>
    <row r="784" spans="2:9" ht="11.25">
      <c r="B784" s="170"/>
      <c r="C784" s="170"/>
      <c r="D784" s="170"/>
      <c r="E784" s="170"/>
      <c r="F784" s="170"/>
      <c r="G784" s="170"/>
      <c r="H784" s="170"/>
      <c r="I784" s="170"/>
    </row>
    <row r="785" spans="2:9" ht="11.25">
      <c r="B785" s="170"/>
      <c r="C785" s="170"/>
      <c r="D785" s="170"/>
      <c r="E785" s="170"/>
      <c r="F785" s="170"/>
      <c r="G785" s="170"/>
      <c r="H785" s="170"/>
      <c r="I785" s="170"/>
    </row>
    <row r="786" spans="2:9" ht="11.25">
      <c r="B786" s="170"/>
      <c r="C786" s="170"/>
      <c r="D786" s="170"/>
      <c r="E786" s="170"/>
      <c r="F786" s="170"/>
      <c r="G786" s="170"/>
      <c r="H786" s="170"/>
      <c r="I786" s="170"/>
    </row>
    <row r="787" spans="2:9" ht="11.25">
      <c r="B787" s="170"/>
      <c r="C787" s="170"/>
      <c r="D787" s="170"/>
      <c r="E787" s="170"/>
      <c r="F787" s="170"/>
      <c r="G787" s="170"/>
      <c r="H787" s="170"/>
      <c r="I787" s="170"/>
    </row>
    <row r="788" spans="2:9" ht="11.25">
      <c r="B788" s="170"/>
      <c r="C788" s="170"/>
      <c r="D788" s="170"/>
      <c r="E788" s="170"/>
      <c r="F788" s="170"/>
      <c r="G788" s="170"/>
      <c r="H788" s="170"/>
      <c r="I788" s="170"/>
    </row>
    <row r="789" spans="2:9" ht="11.25">
      <c r="B789" s="170"/>
      <c r="C789" s="170"/>
      <c r="D789" s="170"/>
      <c r="E789" s="170"/>
      <c r="F789" s="170"/>
      <c r="G789" s="170"/>
      <c r="H789" s="170"/>
      <c r="I789" s="170"/>
    </row>
    <row r="790" spans="2:9" ht="11.25">
      <c r="B790" s="170"/>
      <c r="C790" s="170"/>
      <c r="D790" s="170"/>
      <c r="E790" s="170"/>
      <c r="F790" s="170"/>
      <c r="G790" s="170"/>
      <c r="H790" s="170"/>
      <c r="I790" s="170"/>
    </row>
    <row r="791" spans="2:9" ht="11.25">
      <c r="B791" s="170"/>
      <c r="C791" s="170"/>
      <c r="D791" s="170"/>
      <c r="E791" s="170"/>
      <c r="F791" s="170"/>
      <c r="G791" s="170"/>
      <c r="H791" s="170"/>
      <c r="I791" s="170"/>
    </row>
    <row r="792" spans="2:9" ht="11.25">
      <c r="B792" s="170"/>
      <c r="C792" s="170"/>
      <c r="D792" s="170"/>
      <c r="E792" s="170"/>
      <c r="F792" s="170"/>
      <c r="G792" s="170"/>
      <c r="H792" s="170"/>
      <c r="I792" s="170"/>
    </row>
    <row r="793" spans="2:9" ht="11.25">
      <c r="B793" s="170"/>
      <c r="C793" s="170"/>
      <c r="D793" s="170"/>
      <c r="E793" s="170"/>
      <c r="F793" s="170"/>
      <c r="G793" s="170"/>
      <c r="H793" s="170"/>
      <c r="I793" s="170"/>
    </row>
    <row r="794" spans="2:9" ht="11.25">
      <c r="B794" s="170"/>
      <c r="C794" s="170"/>
      <c r="D794" s="170"/>
      <c r="E794" s="170"/>
      <c r="F794" s="170"/>
      <c r="G794" s="170"/>
      <c r="H794" s="170"/>
      <c r="I794" s="170"/>
    </row>
    <row r="795" spans="2:9" ht="11.25">
      <c r="B795" s="170"/>
      <c r="C795" s="170"/>
      <c r="D795" s="170"/>
      <c r="E795" s="170"/>
      <c r="F795" s="170"/>
      <c r="G795" s="170"/>
      <c r="H795" s="170"/>
      <c r="I795" s="170"/>
    </row>
    <row r="796" spans="2:9" ht="11.25">
      <c r="B796" s="170"/>
      <c r="C796" s="170"/>
      <c r="D796" s="170"/>
      <c r="E796" s="170"/>
      <c r="F796" s="170"/>
      <c r="G796" s="170"/>
      <c r="H796" s="170"/>
      <c r="I796" s="170"/>
    </row>
    <row r="797" spans="2:9" ht="11.25">
      <c r="B797" s="170"/>
      <c r="C797" s="170"/>
      <c r="D797" s="170"/>
      <c r="E797" s="170"/>
      <c r="F797" s="170"/>
      <c r="G797" s="170"/>
      <c r="H797" s="170"/>
      <c r="I797" s="170"/>
    </row>
    <row r="798" spans="2:9" ht="11.25">
      <c r="B798" s="170"/>
      <c r="C798" s="170"/>
      <c r="D798" s="170"/>
      <c r="E798" s="170"/>
      <c r="F798" s="170"/>
      <c r="G798" s="170"/>
      <c r="H798" s="170"/>
      <c r="I798" s="170"/>
    </row>
    <row r="799" spans="2:9" ht="11.25">
      <c r="B799" s="170"/>
      <c r="C799" s="170"/>
      <c r="D799" s="170"/>
      <c r="E799" s="170"/>
      <c r="F799" s="170"/>
      <c r="G799" s="170"/>
      <c r="H799" s="170"/>
      <c r="I799" s="170"/>
    </row>
    <row r="800" spans="2:9" ht="11.25">
      <c r="B800" s="170"/>
      <c r="C800" s="170"/>
      <c r="D800" s="170"/>
      <c r="E800" s="170"/>
      <c r="F800" s="170"/>
      <c r="G800" s="170"/>
      <c r="H800" s="170"/>
      <c r="I800" s="170"/>
    </row>
    <row r="801" spans="2:9" ht="11.25">
      <c r="B801" s="170"/>
      <c r="C801" s="170"/>
      <c r="D801" s="170"/>
      <c r="E801" s="170"/>
      <c r="F801" s="170"/>
      <c r="G801" s="170"/>
      <c r="H801" s="170"/>
      <c r="I801" s="170"/>
    </row>
    <row r="802" spans="2:9" ht="11.25">
      <c r="B802" s="170"/>
      <c r="C802" s="170"/>
      <c r="D802" s="170"/>
      <c r="E802" s="170"/>
      <c r="F802" s="170"/>
      <c r="G802" s="170"/>
      <c r="H802" s="170"/>
      <c r="I802" s="170"/>
    </row>
    <row r="803" spans="2:9" ht="11.25">
      <c r="B803" s="170"/>
      <c r="C803" s="170"/>
      <c r="D803" s="170"/>
      <c r="E803" s="170"/>
      <c r="F803" s="170"/>
      <c r="G803" s="170"/>
      <c r="H803" s="170"/>
      <c r="I803" s="170"/>
    </row>
    <row r="804" spans="2:9" ht="11.25">
      <c r="B804" s="170"/>
      <c r="C804" s="170"/>
      <c r="D804" s="170"/>
      <c r="E804" s="170"/>
      <c r="F804" s="170"/>
      <c r="G804" s="170"/>
      <c r="H804" s="170"/>
      <c r="I804" s="170"/>
    </row>
    <row r="805" spans="2:9" ht="11.25">
      <c r="B805" s="170"/>
      <c r="C805" s="170"/>
      <c r="D805" s="170"/>
      <c r="E805" s="170"/>
      <c r="F805" s="170"/>
      <c r="G805" s="170"/>
      <c r="H805" s="170"/>
      <c r="I805" s="170"/>
    </row>
    <row r="806" spans="2:9" ht="11.25">
      <c r="B806" s="170"/>
      <c r="C806" s="170"/>
      <c r="D806" s="170"/>
      <c r="E806" s="170"/>
      <c r="F806" s="170"/>
      <c r="G806" s="170"/>
      <c r="H806" s="170"/>
      <c r="I806" s="170"/>
    </row>
    <row r="807" spans="2:9" ht="11.25">
      <c r="B807" s="170"/>
      <c r="C807" s="170"/>
      <c r="D807" s="170"/>
      <c r="E807" s="170"/>
      <c r="F807" s="170"/>
      <c r="G807" s="170"/>
      <c r="H807" s="170"/>
      <c r="I807" s="170"/>
    </row>
    <row r="808" spans="2:9" ht="11.25">
      <c r="B808" s="170"/>
      <c r="C808" s="170"/>
      <c r="D808" s="170"/>
      <c r="E808" s="170"/>
      <c r="F808" s="170"/>
      <c r="G808" s="170"/>
      <c r="H808" s="170"/>
      <c r="I808" s="170"/>
    </row>
    <row r="809" spans="2:9" ht="11.25">
      <c r="B809" s="170"/>
      <c r="C809" s="170"/>
      <c r="D809" s="170"/>
      <c r="E809" s="170"/>
      <c r="F809" s="170"/>
      <c r="G809" s="170"/>
      <c r="H809" s="170"/>
      <c r="I809" s="170"/>
    </row>
    <row r="810" spans="2:9" ht="11.25">
      <c r="B810" s="170"/>
      <c r="C810" s="170"/>
      <c r="D810" s="170"/>
      <c r="E810" s="170"/>
      <c r="F810" s="170"/>
      <c r="G810" s="170"/>
      <c r="H810" s="170"/>
      <c r="I810" s="170"/>
    </row>
    <row r="811" spans="2:9" ht="11.25">
      <c r="B811" s="170"/>
      <c r="C811" s="170"/>
      <c r="D811" s="170"/>
      <c r="E811" s="170"/>
      <c r="F811" s="170"/>
      <c r="G811" s="170"/>
      <c r="H811" s="170"/>
      <c r="I811" s="170"/>
    </row>
    <row r="812" spans="2:9" ht="11.25">
      <c r="B812" s="170"/>
      <c r="C812" s="170"/>
      <c r="D812" s="170"/>
      <c r="E812" s="170"/>
      <c r="F812" s="170"/>
      <c r="G812" s="170"/>
      <c r="H812" s="170"/>
      <c r="I812" s="170"/>
    </row>
    <row r="813" spans="2:9" ht="11.25">
      <c r="B813" s="170"/>
      <c r="C813" s="170"/>
      <c r="D813" s="170"/>
      <c r="E813" s="170"/>
      <c r="F813" s="170"/>
      <c r="G813" s="170"/>
      <c r="H813" s="170"/>
      <c r="I813" s="170"/>
    </row>
    <row r="814" spans="2:9" ht="11.25">
      <c r="B814" s="170"/>
      <c r="C814" s="170"/>
      <c r="D814" s="170"/>
      <c r="E814" s="170"/>
      <c r="F814" s="170"/>
      <c r="G814" s="170"/>
      <c r="H814" s="170"/>
      <c r="I814" s="170"/>
    </row>
    <row r="815" spans="2:9" ht="11.25">
      <c r="B815" s="170"/>
      <c r="C815" s="170"/>
      <c r="D815" s="170"/>
      <c r="E815" s="170"/>
      <c r="F815" s="170"/>
      <c r="G815" s="170"/>
      <c r="H815" s="170"/>
      <c r="I815" s="170"/>
    </row>
    <row r="816" spans="2:9" ht="11.25">
      <c r="B816" s="170"/>
      <c r="C816" s="170"/>
      <c r="D816" s="170"/>
      <c r="E816" s="170"/>
      <c r="F816" s="170"/>
      <c r="G816" s="170"/>
      <c r="H816" s="170"/>
      <c r="I816" s="170"/>
    </row>
    <row r="817" spans="2:9" ht="11.25">
      <c r="B817" s="170"/>
      <c r="C817" s="170"/>
      <c r="D817" s="170"/>
      <c r="E817" s="170"/>
      <c r="F817" s="170"/>
      <c r="G817" s="170"/>
      <c r="H817" s="170"/>
      <c r="I817" s="170"/>
    </row>
    <row r="818" spans="2:9" ht="11.25">
      <c r="B818" s="170"/>
      <c r="C818" s="170"/>
      <c r="D818" s="170"/>
      <c r="E818" s="170"/>
      <c r="F818" s="170"/>
      <c r="G818" s="170"/>
      <c r="H818" s="170"/>
      <c r="I818" s="170"/>
    </row>
    <row r="819" spans="2:9" ht="11.25">
      <c r="B819" s="170"/>
      <c r="C819" s="170"/>
      <c r="D819" s="170"/>
      <c r="E819" s="170"/>
      <c r="F819" s="170"/>
      <c r="G819" s="170"/>
      <c r="H819" s="170"/>
      <c r="I819" s="170"/>
    </row>
    <row r="820" spans="2:9" ht="11.25">
      <c r="B820" s="170"/>
      <c r="C820" s="170"/>
      <c r="D820" s="170"/>
      <c r="E820" s="170"/>
      <c r="F820" s="170"/>
      <c r="G820" s="170"/>
      <c r="H820" s="170"/>
      <c r="I820" s="170"/>
    </row>
    <row r="821" spans="2:9" ht="11.25">
      <c r="B821" s="170"/>
      <c r="C821" s="170"/>
      <c r="D821" s="170"/>
      <c r="E821" s="170"/>
      <c r="F821" s="170"/>
      <c r="G821" s="170"/>
      <c r="H821" s="170"/>
      <c r="I821" s="170"/>
    </row>
    <row r="822" spans="2:9" ht="11.25">
      <c r="B822" s="170"/>
      <c r="C822" s="170"/>
      <c r="D822" s="170"/>
      <c r="E822" s="170"/>
      <c r="F822" s="170"/>
      <c r="G822" s="170"/>
      <c r="H822" s="170"/>
      <c r="I822" s="170"/>
    </row>
    <row r="823" spans="2:9" ht="11.25">
      <c r="B823" s="170"/>
      <c r="C823" s="170"/>
      <c r="D823" s="170"/>
      <c r="E823" s="170"/>
      <c r="F823" s="170"/>
      <c r="G823" s="170"/>
      <c r="H823" s="170"/>
      <c r="I823" s="170"/>
    </row>
    <row r="824" spans="2:9" ht="11.25">
      <c r="B824" s="170"/>
      <c r="C824" s="170"/>
      <c r="D824" s="170"/>
      <c r="E824" s="170"/>
      <c r="F824" s="170"/>
      <c r="G824" s="170"/>
      <c r="H824" s="170"/>
      <c r="I824" s="170"/>
    </row>
    <row r="825" spans="2:9" ht="11.25">
      <c r="B825" s="170"/>
      <c r="C825" s="170"/>
      <c r="D825" s="170"/>
      <c r="E825" s="170"/>
      <c r="F825" s="170"/>
      <c r="G825" s="170"/>
      <c r="H825" s="170"/>
      <c r="I825" s="170"/>
    </row>
    <row r="826" spans="2:9" ht="11.25">
      <c r="B826" s="170"/>
      <c r="C826" s="170"/>
      <c r="D826" s="170"/>
      <c r="E826" s="170"/>
      <c r="F826" s="170"/>
      <c r="G826" s="170"/>
      <c r="H826" s="170"/>
      <c r="I826" s="170"/>
    </row>
    <row r="827" spans="2:9" ht="11.25">
      <c r="B827" s="170"/>
      <c r="C827" s="170"/>
      <c r="D827" s="170"/>
      <c r="E827" s="170"/>
      <c r="F827" s="170"/>
      <c r="G827" s="170"/>
      <c r="H827" s="170"/>
      <c r="I827" s="170"/>
    </row>
    <row r="828" spans="2:9" ht="11.25">
      <c r="B828" s="170"/>
      <c r="C828" s="170"/>
      <c r="D828" s="170"/>
      <c r="E828" s="170"/>
      <c r="F828" s="170"/>
      <c r="G828" s="170"/>
      <c r="H828" s="170"/>
      <c r="I828" s="170"/>
    </row>
    <row r="829" spans="2:9" ht="11.25">
      <c r="B829" s="170"/>
      <c r="C829" s="170"/>
      <c r="D829" s="170"/>
      <c r="E829" s="170"/>
      <c r="F829" s="170"/>
      <c r="G829" s="170"/>
      <c r="H829" s="170"/>
      <c r="I829" s="170"/>
    </row>
    <row r="830" spans="2:9" ht="11.25">
      <c r="B830" s="170"/>
      <c r="C830" s="170"/>
      <c r="D830" s="170"/>
      <c r="E830" s="170"/>
      <c r="F830" s="170"/>
      <c r="G830" s="170"/>
      <c r="H830" s="170"/>
      <c r="I830" s="170"/>
    </row>
    <row r="831" spans="2:9" ht="11.25">
      <c r="B831" s="170"/>
      <c r="C831" s="170"/>
      <c r="D831" s="170"/>
      <c r="E831" s="170"/>
      <c r="F831" s="170"/>
      <c r="G831" s="170"/>
      <c r="H831" s="170"/>
      <c r="I831" s="170"/>
    </row>
    <row r="832" spans="2:9" ht="11.25">
      <c r="B832" s="170"/>
      <c r="C832" s="170"/>
      <c r="D832" s="170"/>
      <c r="E832" s="170"/>
      <c r="F832" s="170"/>
      <c r="G832" s="170"/>
      <c r="H832" s="170"/>
      <c r="I832" s="170"/>
    </row>
    <row r="833" spans="2:9" ht="11.25">
      <c r="B833" s="170"/>
      <c r="C833" s="170"/>
      <c r="D833" s="170"/>
      <c r="E833" s="170"/>
      <c r="F833" s="170"/>
      <c r="G833" s="170"/>
      <c r="H833" s="170"/>
      <c r="I833" s="170"/>
    </row>
    <row r="834" spans="2:9" ht="11.25">
      <c r="B834" s="170"/>
      <c r="C834" s="170"/>
      <c r="D834" s="170"/>
      <c r="E834" s="170"/>
      <c r="F834" s="170"/>
      <c r="G834" s="170"/>
      <c r="H834" s="170"/>
      <c r="I834" s="170"/>
    </row>
    <row r="835" spans="2:9" ht="11.25">
      <c r="B835" s="170"/>
      <c r="C835" s="170"/>
      <c r="D835" s="170"/>
      <c r="E835" s="170"/>
      <c r="F835" s="170"/>
      <c r="G835" s="170"/>
      <c r="H835" s="170"/>
      <c r="I835" s="170"/>
    </row>
    <row r="836" spans="2:9" ht="11.25">
      <c r="B836" s="170"/>
      <c r="C836" s="170"/>
      <c r="D836" s="170"/>
      <c r="E836" s="170"/>
      <c r="F836" s="170"/>
      <c r="G836" s="170"/>
      <c r="H836" s="170"/>
      <c r="I836" s="170"/>
    </row>
    <row r="837" spans="2:9" ht="11.25">
      <c r="B837" s="170"/>
      <c r="C837" s="170"/>
      <c r="D837" s="170"/>
      <c r="E837" s="170"/>
      <c r="F837" s="170"/>
      <c r="G837" s="170"/>
      <c r="H837" s="170"/>
      <c r="I837" s="170"/>
    </row>
    <row r="838" spans="2:9" ht="11.25">
      <c r="B838" s="170"/>
      <c r="C838" s="170"/>
      <c r="D838" s="170"/>
      <c r="E838" s="170"/>
      <c r="F838" s="170"/>
      <c r="G838" s="170"/>
      <c r="H838" s="170"/>
      <c r="I838" s="170"/>
    </row>
    <row r="839" spans="2:9" ht="11.25">
      <c r="B839" s="170"/>
      <c r="C839" s="170"/>
      <c r="D839" s="170"/>
      <c r="E839" s="170"/>
      <c r="F839" s="170"/>
      <c r="G839" s="170"/>
      <c r="H839" s="170"/>
      <c r="I839" s="170"/>
    </row>
    <row r="840" spans="2:9" ht="11.25">
      <c r="B840" s="170"/>
      <c r="C840" s="170"/>
      <c r="D840" s="170"/>
      <c r="E840" s="170"/>
      <c r="F840" s="170"/>
      <c r="G840" s="170"/>
      <c r="H840" s="170"/>
      <c r="I840" s="170"/>
    </row>
    <row r="841" spans="2:9" ht="11.25">
      <c r="B841" s="170"/>
      <c r="C841" s="170"/>
      <c r="D841" s="170"/>
      <c r="E841" s="170"/>
      <c r="F841" s="170"/>
      <c r="G841" s="170"/>
      <c r="H841" s="170"/>
      <c r="I841" s="170"/>
    </row>
    <row r="842" spans="2:9" ht="11.25">
      <c r="B842" s="170"/>
      <c r="C842" s="170"/>
      <c r="D842" s="170"/>
      <c r="E842" s="170"/>
      <c r="F842" s="170"/>
      <c r="G842" s="170"/>
      <c r="H842" s="170"/>
      <c r="I842" s="170"/>
    </row>
    <row r="843" spans="2:9" ht="11.25">
      <c r="B843" s="170"/>
      <c r="C843" s="170"/>
      <c r="D843" s="170"/>
      <c r="E843" s="170"/>
      <c r="F843" s="170"/>
      <c r="G843" s="170"/>
      <c r="H843" s="170"/>
      <c r="I843" s="170"/>
    </row>
    <row r="844" spans="2:9" ht="11.25">
      <c r="B844" s="170"/>
      <c r="C844" s="170"/>
      <c r="D844" s="170"/>
      <c r="E844" s="170"/>
      <c r="F844" s="170"/>
      <c r="G844" s="170"/>
      <c r="H844" s="170"/>
      <c r="I844" s="170"/>
    </row>
    <row r="845" spans="2:9" ht="11.25">
      <c r="B845" s="170"/>
      <c r="C845" s="170"/>
      <c r="D845" s="170"/>
      <c r="E845" s="170"/>
      <c r="F845" s="170"/>
      <c r="G845" s="170"/>
      <c r="H845" s="170"/>
      <c r="I845" s="170"/>
    </row>
    <row r="846" spans="2:9" ht="11.25">
      <c r="B846" s="170"/>
      <c r="C846" s="170"/>
      <c r="D846" s="170"/>
      <c r="E846" s="170"/>
      <c r="F846" s="170"/>
      <c r="G846" s="170"/>
      <c r="H846" s="170"/>
      <c r="I846" s="170"/>
    </row>
    <row r="847" spans="2:9" ht="11.25">
      <c r="B847" s="170"/>
      <c r="C847" s="170"/>
      <c r="D847" s="170"/>
      <c r="E847" s="170"/>
      <c r="F847" s="170"/>
      <c r="G847" s="170"/>
      <c r="H847" s="170"/>
      <c r="I847" s="170"/>
    </row>
    <row r="848" spans="2:9" ht="11.25">
      <c r="B848" s="170"/>
      <c r="C848" s="170"/>
      <c r="D848" s="170"/>
      <c r="E848" s="170"/>
      <c r="F848" s="170"/>
      <c r="G848" s="170"/>
      <c r="H848" s="170"/>
      <c r="I848" s="170"/>
    </row>
    <row r="849" spans="2:9" ht="11.25">
      <c r="B849" s="170"/>
      <c r="C849" s="170"/>
      <c r="D849" s="170"/>
      <c r="E849" s="170"/>
      <c r="F849" s="170"/>
      <c r="G849" s="170"/>
      <c r="H849" s="170"/>
      <c r="I849" s="170"/>
    </row>
    <row r="850" spans="2:9" ht="11.25">
      <c r="B850" s="170"/>
      <c r="C850" s="170"/>
      <c r="D850" s="170"/>
      <c r="E850" s="170"/>
      <c r="F850" s="170"/>
      <c r="G850" s="170"/>
      <c r="H850" s="170"/>
      <c r="I850" s="170"/>
    </row>
    <row r="851" spans="2:9" ht="11.25">
      <c r="B851" s="170"/>
      <c r="C851" s="170"/>
      <c r="D851" s="170"/>
      <c r="E851" s="170"/>
      <c r="F851" s="170"/>
      <c r="G851" s="170"/>
      <c r="H851" s="170"/>
      <c r="I851" s="170"/>
    </row>
    <row r="852" spans="2:9" ht="11.25">
      <c r="B852" s="170"/>
      <c r="C852" s="170"/>
      <c r="D852" s="170"/>
      <c r="E852" s="170"/>
      <c r="F852" s="170"/>
      <c r="G852" s="170"/>
      <c r="H852" s="170"/>
      <c r="I852" s="170"/>
    </row>
    <row r="853" spans="2:9" ht="11.25">
      <c r="B853" s="170"/>
      <c r="C853" s="170"/>
      <c r="D853" s="170"/>
      <c r="E853" s="170"/>
      <c r="F853" s="170"/>
      <c r="G853" s="170"/>
      <c r="H853" s="170"/>
      <c r="I853" s="170"/>
    </row>
    <row r="854" spans="2:9" ht="11.25">
      <c r="B854" s="170"/>
      <c r="C854" s="170"/>
      <c r="D854" s="170"/>
      <c r="E854" s="170"/>
      <c r="F854" s="170"/>
      <c r="G854" s="170"/>
      <c r="H854" s="170"/>
      <c r="I854" s="170"/>
    </row>
    <row r="855" spans="2:9" ht="11.25">
      <c r="B855" s="170"/>
      <c r="C855" s="170"/>
      <c r="D855" s="170"/>
      <c r="E855" s="170"/>
      <c r="F855" s="170"/>
      <c r="G855" s="170"/>
      <c r="H855" s="170"/>
      <c r="I855" s="170"/>
    </row>
    <row r="856" spans="2:9" ht="11.25">
      <c r="B856" s="170"/>
      <c r="C856" s="170"/>
      <c r="D856" s="170"/>
      <c r="E856" s="170"/>
      <c r="F856" s="170"/>
      <c r="G856" s="170"/>
      <c r="H856" s="170"/>
      <c r="I856" s="170"/>
    </row>
    <row r="857" spans="2:9" ht="11.25">
      <c r="B857" s="170"/>
      <c r="C857" s="170"/>
      <c r="D857" s="170"/>
      <c r="E857" s="170"/>
      <c r="F857" s="170"/>
      <c r="G857" s="170"/>
      <c r="H857" s="170"/>
      <c r="I857" s="170"/>
    </row>
    <row r="858" spans="2:9" ht="11.25">
      <c r="B858" s="170"/>
      <c r="C858" s="170"/>
      <c r="D858" s="170"/>
      <c r="E858" s="170"/>
      <c r="F858" s="170"/>
      <c r="G858" s="170"/>
      <c r="H858" s="170"/>
      <c r="I858" s="170"/>
    </row>
    <row r="859" spans="2:9" ht="11.25">
      <c r="B859" s="170"/>
      <c r="C859" s="170"/>
      <c r="D859" s="170"/>
      <c r="E859" s="170"/>
      <c r="F859" s="170"/>
      <c r="G859" s="170"/>
      <c r="H859" s="170"/>
      <c r="I859" s="170"/>
    </row>
    <row r="860" spans="2:9" ht="11.25">
      <c r="B860" s="170"/>
      <c r="C860" s="170"/>
      <c r="D860" s="170"/>
      <c r="E860" s="170"/>
      <c r="F860" s="170"/>
      <c r="G860" s="170"/>
      <c r="H860" s="170"/>
      <c r="I860" s="170"/>
    </row>
    <row r="861" spans="2:9" ht="11.25">
      <c r="B861" s="170"/>
      <c r="C861" s="170"/>
      <c r="D861" s="170"/>
      <c r="E861" s="170"/>
      <c r="F861" s="170"/>
      <c r="G861" s="170"/>
      <c r="H861" s="170"/>
      <c r="I861" s="170"/>
    </row>
    <row r="862" spans="2:9" ht="11.25">
      <c r="B862" s="170"/>
      <c r="C862" s="170"/>
      <c r="D862" s="170"/>
      <c r="E862" s="170"/>
      <c r="F862" s="170"/>
      <c r="G862" s="170"/>
      <c r="H862" s="170"/>
      <c r="I862" s="170"/>
    </row>
    <row r="863" spans="2:9" ht="11.25">
      <c r="B863" s="170"/>
      <c r="C863" s="170"/>
      <c r="D863" s="170"/>
      <c r="E863" s="170"/>
      <c r="F863" s="170"/>
      <c r="G863" s="170"/>
      <c r="H863" s="170"/>
      <c r="I863" s="170"/>
    </row>
    <row r="864" spans="2:9" ht="11.25">
      <c r="B864" s="170"/>
      <c r="C864" s="170"/>
      <c r="D864" s="170"/>
      <c r="E864" s="170"/>
      <c r="F864" s="170"/>
      <c r="G864" s="170"/>
      <c r="H864" s="170"/>
      <c r="I864" s="170"/>
    </row>
    <row r="865" spans="2:9" ht="11.25">
      <c r="B865" s="170"/>
      <c r="C865" s="170"/>
      <c r="D865" s="170"/>
      <c r="E865" s="170"/>
      <c r="F865" s="170"/>
      <c r="G865" s="170"/>
      <c r="H865" s="170"/>
      <c r="I865" s="170"/>
    </row>
    <row r="866" spans="2:9" ht="11.25">
      <c r="B866" s="170"/>
      <c r="C866" s="170"/>
      <c r="D866" s="170"/>
      <c r="E866" s="170"/>
      <c r="F866" s="170"/>
      <c r="G866" s="170"/>
      <c r="H866" s="170"/>
      <c r="I866" s="170"/>
    </row>
    <row r="867" spans="2:9" ht="11.25">
      <c r="B867" s="170"/>
      <c r="C867" s="170"/>
      <c r="D867" s="170"/>
      <c r="E867" s="170"/>
      <c r="F867" s="170"/>
      <c r="G867" s="170"/>
      <c r="H867" s="170"/>
      <c r="I867" s="170"/>
    </row>
    <row r="868" spans="2:9" ht="11.25">
      <c r="B868" s="170"/>
      <c r="C868" s="170"/>
      <c r="D868" s="170"/>
      <c r="E868" s="170"/>
      <c r="F868" s="170"/>
      <c r="G868" s="170"/>
      <c r="H868" s="170"/>
      <c r="I868" s="170"/>
    </row>
    <row r="869" spans="2:9" ht="11.25">
      <c r="B869" s="170"/>
      <c r="C869" s="170"/>
      <c r="D869" s="170"/>
      <c r="E869" s="170"/>
      <c r="F869" s="170"/>
      <c r="G869" s="170"/>
      <c r="H869" s="170"/>
      <c r="I869" s="170"/>
    </row>
    <row r="870" spans="2:9" ht="11.25">
      <c r="B870" s="170"/>
      <c r="C870" s="170"/>
      <c r="D870" s="170"/>
      <c r="E870" s="170"/>
      <c r="F870" s="170"/>
      <c r="G870" s="170"/>
      <c r="H870" s="170"/>
      <c r="I870" s="170"/>
    </row>
    <row r="871" spans="2:9" ht="11.25">
      <c r="B871" s="170"/>
      <c r="C871" s="170"/>
      <c r="D871" s="170"/>
      <c r="E871" s="170"/>
      <c r="F871" s="170"/>
      <c r="G871" s="170"/>
      <c r="H871" s="170"/>
      <c r="I871" s="170"/>
    </row>
    <row r="872" spans="2:9" ht="11.25">
      <c r="B872" s="170"/>
      <c r="C872" s="170"/>
      <c r="D872" s="170"/>
      <c r="E872" s="170"/>
      <c r="F872" s="170"/>
      <c r="G872" s="170"/>
      <c r="H872" s="170"/>
      <c r="I872" s="170"/>
    </row>
    <row r="873" spans="2:9" ht="11.25">
      <c r="B873" s="170"/>
      <c r="C873" s="170"/>
      <c r="D873" s="170"/>
      <c r="E873" s="170"/>
      <c r="F873" s="170"/>
      <c r="G873" s="170"/>
      <c r="H873" s="170"/>
      <c r="I873" s="170"/>
    </row>
    <row r="874" spans="2:9" ht="11.25">
      <c r="B874" s="170"/>
      <c r="C874" s="170"/>
      <c r="D874" s="170"/>
      <c r="E874" s="170"/>
      <c r="F874" s="170"/>
      <c r="G874" s="170"/>
      <c r="H874" s="170"/>
      <c r="I874" s="170"/>
    </row>
    <row r="875" spans="2:9" ht="11.25">
      <c r="B875" s="170"/>
      <c r="C875" s="170"/>
      <c r="D875" s="170"/>
      <c r="E875" s="170"/>
      <c r="F875" s="170"/>
      <c r="G875" s="170"/>
      <c r="H875" s="170"/>
      <c r="I875" s="170"/>
    </row>
    <row r="876" spans="2:9" ht="11.25">
      <c r="B876" s="170"/>
      <c r="C876" s="170"/>
      <c r="D876" s="170"/>
      <c r="E876" s="170"/>
      <c r="F876" s="170"/>
      <c r="G876" s="170"/>
      <c r="H876" s="170"/>
      <c r="I876" s="170"/>
    </row>
    <row r="877" spans="2:9" ht="11.25">
      <c r="B877" s="170"/>
      <c r="C877" s="170"/>
      <c r="D877" s="170"/>
      <c r="E877" s="170"/>
      <c r="F877" s="170"/>
      <c r="G877" s="170"/>
      <c r="H877" s="170"/>
      <c r="I877" s="170"/>
    </row>
    <row r="878" spans="2:9" ht="11.25">
      <c r="B878" s="170"/>
      <c r="C878" s="170"/>
      <c r="D878" s="170"/>
      <c r="E878" s="170"/>
      <c r="F878" s="170"/>
      <c r="G878" s="170"/>
      <c r="H878" s="170"/>
      <c r="I878" s="170"/>
    </row>
    <row r="879" spans="2:9" ht="11.25">
      <c r="B879" s="170"/>
      <c r="C879" s="170"/>
      <c r="D879" s="170"/>
      <c r="E879" s="170"/>
      <c r="F879" s="170"/>
      <c r="G879" s="170"/>
      <c r="H879" s="170"/>
      <c r="I879" s="170"/>
    </row>
    <row r="880" spans="2:9" ht="11.25">
      <c r="B880" s="170"/>
      <c r="C880" s="170"/>
      <c r="D880" s="170"/>
      <c r="E880" s="170"/>
      <c r="F880" s="170"/>
      <c r="G880" s="170"/>
      <c r="H880" s="170"/>
      <c r="I880" s="170"/>
    </row>
    <row r="881" spans="2:9" ht="11.25">
      <c r="B881" s="170"/>
      <c r="C881" s="170"/>
      <c r="D881" s="170"/>
      <c r="E881" s="170"/>
      <c r="F881" s="170"/>
      <c r="G881" s="170"/>
      <c r="H881" s="170"/>
      <c r="I881" s="170"/>
    </row>
    <row r="882" spans="2:9" ht="11.25">
      <c r="B882" s="170"/>
      <c r="C882" s="170"/>
      <c r="D882" s="170"/>
      <c r="E882" s="170"/>
      <c r="F882" s="170"/>
      <c r="G882" s="170"/>
      <c r="H882" s="170"/>
      <c r="I882" s="170"/>
    </row>
    <row r="883" spans="2:9" ht="11.25">
      <c r="B883" s="170"/>
      <c r="C883" s="170"/>
      <c r="D883" s="170"/>
      <c r="E883" s="170"/>
      <c r="F883" s="170"/>
      <c r="G883" s="170"/>
      <c r="H883" s="170"/>
      <c r="I883" s="170"/>
    </row>
    <row r="884" spans="2:9" ht="11.25">
      <c r="B884" s="170"/>
      <c r="C884" s="170"/>
      <c r="D884" s="170"/>
      <c r="E884" s="170"/>
      <c r="F884" s="170"/>
      <c r="G884" s="170"/>
      <c r="H884" s="170"/>
      <c r="I884" s="170"/>
    </row>
    <row r="885" spans="2:9" ht="11.25">
      <c r="B885" s="170"/>
      <c r="C885" s="170"/>
      <c r="D885" s="170"/>
      <c r="E885" s="170"/>
      <c r="F885" s="170"/>
      <c r="G885" s="170"/>
      <c r="H885" s="170"/>
      <c r="I885" s="170"/>
    </row>
    <row r="886" spans="2:9" ht="11.25">
      <c r="B886" s="170"/>
      <c r="C886" s="170"/>
      <c r="D886" s="170"/>
      <c r="E886" s="170"/>
      <c r="F886" s="170"/>
      <c r="G886" s="170"/>
      <c r="H886" s="170"/>
      <c r="I886" s="170"/>
    </row>
    <row r="887" spans="2:9" ht="11.25">
      <c r="B887" s="170"/>
      <c r="C887" s="170"/>
      <c r="D887" s="170"/>
      <c r="E887" s="170"/>
      <c r="F887" s="170"/>
      <c r="G887" s="170"/>
      <c r="H887" s="170"/>
      <c r="I887" s="170"/>
    </row>
    <row r="888" spans="2:9" ht="11.25">
      <c r="B888" s="170"/>
      <c r="C888" s="170"/>
      <c r="D888" s="170"/>
      <c r="E888" s="170"/>
      <c r="F888" s="170"/>
      <c r="G888" s="170"/>
      <c r="H888" s="170"/>
      <c r="I888" s="170"/>
    </row>
    <row r="889" spans="2:9" ht="11.25">
      <c r="B889" s="170"/>
      <c r="C889" s="170"/>
      <c r="D889" s="170"/>
      <c r="E889" s="170"/>
      <c r="F889" s="170"/>
      <c r="G889" s="170"/>
      <c r="H889" s="170"/>
      <c r="I889" s="170"/>
    </row>
    <row r="890" spans="2:9" ht="11.25">
      <c r="B890" s="170"/>
      <c r="C890" s="170"/>
      <c r="D890" s="170"/>
      <c r="E890" s="170"/>
      <c r="F890" s="170"/>
      <c r="G890" s="170"/>
      <c r="H890" s="170"/>
      <c r="I890" s="170"/>
    </row>
    <row r="891" spans="2:9" ht="11.25">
      <c r="B891" s="170"/>
      <c r="C891" s="170"/>
      <c r="D891" s="170"/>
      <c r="E891" s="170"/>
      <c r="F891" s="170"/>
      <c r="G891" s="170"/>
      <c r="H891" s="170"/>
      <c r="I891" s="170"/>
    </row>
    <row r="892" spans="2:9" ht="11.25">
      <c r="B892" s="170"/>
      <c r="C892" s="170"/>
      <c r="D892" s="170"/>
      <c r="E892" s="170"/>
      <c r="F892" s="170"/>
      <c r="G892" s="170"/>
      <c r="H892" s="170"/>
      <c r="I892" s="170"/>
    </row>
    <row r="893" spans="2:9" ht="11.25">
      <c r="B893" s="170"/>
      <c r="C893" s="170"/>
      <c r="D893" s="170"/>
      <c r="E893" s="170"/>
      <c r="F893" s="170"/>
      <c r="G893" s="170"/>
      <c r="H893" s="170"/>
      <c r="I893" s="170"/>
    </row>
    <row r="894" spans="2:9" ht="11.25">
      <c r="B894" s="170"/>
      <c r="C894" s="170"/>
      <c r="D894" s="170"/>
      <c r="E894" s="170"/>
      <c r="F894" s="170"/>
      <c r="G894" s="170"/>
      <c r="H894" s="170"/>
      <c r="I894" s="170"/>
    </row>
    <row r="895" spans="2:9" ht="11.25">
      <c r="B895" s="170"/>
      <c r="C895" s="170"/>
      <c r="D895" s="170"/>
      <c r="E895" s="170"/>
      <c r="F895" s="170"/>
      <c r="G895" s="170"/>
      <c r="H895" s="170"/>
      <c r="I895" s="170"/>
    </row>
    <row r="896" spans="2:9" ht="11.25">
      <c r="B896" s="170"/>
      <c r="C896" s="170"/>
      <c r="D896" s="170"/>
      <c r="E896" s="170"/>
      <c r="F896" s="170"/>
      <c r="G896" s="170"/>
      <c r="H896" s="170"/>
      <c r="I896" s="170"/>
    </row>
    <row r="897" spans="2:9" ht="11.25">
      <c r="B897" s="170"/>
      <c r="C897" s="170"/>
      <c r="D897" s="170"/>
      <c r="E897" s="170"/>
      <c r="F897" s="170"/>
      <c r="G897" s="170"/>
      <c r="H897" s="170"/>
      <c r="I897" s="170"/>
    </row>
    <row r="898" spans="2:9" ht="11.25">
      <c r="B898" s="170"/>
      <c r="C898" s="170"/>
      <c r="D898" s="170"/>
      <c r="E898" s="170"/>
      <c r="F898" s="170"/>
      <c r="G898" s="170"/>
      <c r="H898" s="170"/>
      <c r="I898" s="170"/>
    </row>
    <row r="899" spans="2:9" ht="11.25">
      <c r="B899" s="170"/>
      <c r="C899" s="170"/>
      <c r="D899" s="170"/>
      <c r="E899" s="170"/>
      <c r="F899" s="170"/>
      <c r="G899" s="170"/>
      <c r="H899" s="170"/>
      <c r="I899" s="170"/>
    </row>
    <row r="900" spans="2:9" ht="11.25">
      <c r="B900" s="170"/>
      <c r="C900" s="170"/>
      <c r="D900" s="170"/>
      <c r="E900" s="170"/>
      <c r="F900" s="170"/>
      <c r="G900" s="170"/>
      <c r="H900" s="170"/>
      <c r="I900" s="170"/>
    </row>
    <row r="901" spans="2:9" ht="11.25">
      <c r="B901" s="170"/>
      <c r="C901" s="170"/>
      <c r="D901" s="170"/>
      <c r="E901" s="170"/>
      <c r="F901" s="170"/>
      <c r="G901" s="170"/>
      <c r="H901" s="170"/>
      <c r="I901" s="170"/>
    </row>
    <row r="902" spans="2:9" ht="11.25">
      <c r="B902" s="170"/>
      <c r="C902" s="170"/>
      <c r="D902" s="170"/>
      <c r="E902" s="170"/>
      <c r="F902" s="170"/>
      <c r="G902" s="170"/>
      <c r="H902" s="170"/>
      <c r="I902" s="170"/>
    </row>
    <row r="903" spans="2:9" ht="11.25">
      <c r="B903" s="170"/>
      <c r="C903" s="170"/>
      <c r="D903" s="170"/>
      <c r="E903" s="170"/>
      <c r="F903" s="170"/>
      <c r="G903" s="170"/>
      <c r="H903" s="170"/>
      <c r="I903" s="170"/>
    </row>
    <row r="904" spans="2:9" ht="11.25">
      <c r="B904" s="170"/>
      <c r="C904" s="170"/>
      <c r="D904" s="170"/>
      <c r="E904" s="170"/>
      <c r="F904" s="170"/>
      <c r="G904" s="170"/>
      <c r="H904" s="170"/>
      <c r="I904" s="170"/>
    </row>
    <row r="905" spans="2:9" ht="11.25">
      <c r="B905" s="170"/>
      <c r="C905" s="170"/>
      <c r="D905" s="170"/>
      <c r="E905" s="170"/>
      <c r="F905" s="170"/>
      <c r="G905" s="170"/>
      <c r="H905" s="170"/>
      <c r="I905" s="170"/>
    </row>
    <row r="906" spans="2:9" ht="11.25">
      <c r="B906" s="170"/>
      <c r="C906" s="170"/>
      <c r="D906" s="170"/>
      <c r="E906" s="170"/>
      <c r="F906" s="170"/>
      <c r="G906" s="170"/>
      <c r="H906" s="170"/>
      <c r="I906" s="170"/>
    </row>
    <row r="907" spans="2:9" ht="11.25">
      <c r="B907" s="170"/>
      <c r="C907" s="170"/>
      <c r="D907" s="170"/>
      <c r="E907" s="170"/>
      <c r="F907" s="170"/>
      <c r="G907" s="170"/>
      <c r="H907" s="170"/>
      <c r="I907" s="170"/>
    </row>
    <row r="908" spans="2:9" ht="11.25">
      <c r="B908" s="170"/>
      <c r="C908" s="170"/>
      <c r="D908" s="170"/>
      <c r="E908" s="170"/>
      <c r="F908" s="170"/>
      <c r="G908" s="170"/>
      <c r="H908" s="170"/>
      <c r="I908" s="170"/>
    </row>
    <row r="909" spans="2:9" ht="11.25">
      <c r="B909" s="170"/>
      <c r="C909" s="170"/>
      <c r="D909" s="170"/>
      <c r="E909" s="170"/>
      <c r="F909" s="170"/>
      <c r="G909" s="170"/>
      <c r="H909" s="170"/>
      <c r="I909" s="170"/>
    </row>
    <row r="910" spans="2:9" ht="11.25">
      <c r="B910" s="170"/>
      <c r="C910" s="170"/>
      <c r="D910" s="170"/>
      <c r="E910" s="170"/>
      <c r="F910" s="170"/>
      <c r="G910" s="170"/>
      <c r="H910" s="170"/>
      <c r="I910" s="170"/>
    </row>
    <row r="911" spans="2:9" ht="11.25">
      <c r="B911" s="170"/>
      <c r="C911" s="170"/>
      <c r="D911" s="170"/>
      <c r="E911" s="170"/>
      <c r="F911" s="170"/>
      <c r="G911" s="170"/>
      <c r="H911" s="170"/>
      <c r="I911" s="170"/>
    </row>
    <row r="912" spans="2:9" ht="11.25">
      <c r="B912" s="170"/>
      <c r="C912" s="170"/>
      <c r="D912" s="170"/>
      <c r="E912" s="170"/>
      <c r="F912" s="170"/>
      <c r="G912" s="170"/>
      <c r="H912" s="170"/>
      <c r="I912" s="170"/>
    </row>
    <row r="913" spans="2:9" ht="11.25">
      <c r="B913" s="170"/>
      <c r="C913" s="170"/>
      <c r="D913" s="170"/>
      <c r="E913" s="170"/>
      <c r="F913" s="170"/>
      <c r="G913" s="170"/>
      <c r="H913" s="170"/>
      <c r="I913" s="170"/>
    </row>
    <row r="914" spans="2:9" ht="11.25">
      <c r="B914" s="170"/>
      <c r="C914" s="170"/>
      <c r="D914" s="170"/>
      <c r="E914" s="170"/>
      <c r="F914" s="170"/>
      <c r="G914" s="170"/>
      <c r="H914" s="170"/>
      <c r="I914" s="170"/>
    </row>
    <row r="915" spans="2:9" ht="11.25">
      <c r="B915" s="170"/>
      <c r="C915" s="170"/>
      <c r="D915" s="170"/>
      <c r="E915" s="170"/>
      <c r="F915" s="170"/>
      <c r="G915" s="170"/>
      <c r="H915" s="170"/>
      <c r="I915" s="170"/>
    </row>
    <row r="916" spans="2:9" ht="11.25">
      <c r="B916" s="170"/>
      <c r="C916" s="170"/>
      <c r="D916" s="170"/>
      <c r="E916" s="170"/>
      <c r="F916" s="170"/>
      <c r="G916" s="170"/>
      <c r="H916" s="170"/>
      <c r="I916" s="170"/>
    </row>
    <row r="917" spans="2:9" ht="11.25">
      <c r="B917" s="170"/>
      <c r="C917" s="170"/>
      <c r="D917" s="170"/>
      <c r="E917" s="170"/>
      <c r="F917" s="170"/>
      <c r="G917" s="170"/>
      <c r="H917" s="170"/>
      <c r="I917" s="170"/>
    </row>
    <row r="918" spans="2:9" ht="11.25">
      <c r="B918" s="170"/>
      <c r="C918" s="170"/>
      <c r="D918" s="170"/>
      <c r="E918" s="170"/>
      <c r="F918" s="170"/>
      <c r="G918" s="170"/>
      <c r="H918" s="170"/>
      <c r="I918" s="170"/>
    </row>
    <row r="919" spans="2:9" ht="11.25">
      <c r="B919" s="170"/>
      <c r="C919" s="170"/>
      <c r="D919" s="170"/>
      <c r="E919" s="170"/>
      <c r="F919" s="170"/>
      <c r="G919" s="170"/>
      <c r="H919" s="170"/>
      <c r="I919" s="170"/>
    </row>
    <row r="920" spans="2:9" ht="11.25">
      <c r="B920" s="170"/>
      <c r="C920" s="170"/>
      <c r="D920" s="170"/>
      <c r="E920" s="170"/>
      <c r="F920" s="170"/>
      <c r="G920" s="170"/>
      <c r="H920" s="170"/>
      <c r="I920" s="170"/>
    </row>
    <row r="921" spans="2:9" ht="11.25">
      <c r="B921" s="170"/>
      <c r="C921" s="170"/>
      <c r="D921" s="170"/>
      <c r="E921" s="170"/>
      <c r="F921" s="170"/>
      <c r="G921" s="170"/>
      <c r="H921" s="170"/>
      <c r="I921" s="170"/>
    </row>
    <row r="922" spans="2:9" ht="11.25">
      <c r="B922" s="170"/>
      <c r="C922" s="170"/>
      <c r="D922" s="170"/>
      <c r="E922" s="170"/>
      <c r="F922" s="170"/>
      <c r="G922" s="170"/>
      <c r="H922" s="170"/>
      <c r="I922" s="170"/>
    </row>
    <row r="923" spans="2:9" ht="11.25">
      <c r="B923" s="170"/>
      <c r="C923" s="170"/>
      <c r="D923" s="170"/>
      <c r="E923" s="170"/>
      <c r="F923" s="170"/>
      <c r="G923" s="170"/>
      <c r="H923" s="170"/>
      <c r="I923" s="170"/>
    </row>
    <row r="924" spans="2:9" ht="11.25">
      <c r="B924" s="170"/>
      <c r="C924" s="170"/>
      <c r="D924" s="170"/>
      <c r="E924" s="170"/>
      <c r="F924" s="170"/>
      <c r="G924" s="170"/>
      <c r="H924" s="170"/>
      <c r="I924" s="170"/>
    </row>
    <row r="925" spans="2:9" ht="11.25">
      <c r="B925" s="170"/>
      <c r="C925" s="170"/>
      <c r="D925" s="170"/>
      <c r="E925" s="170"/>
      <c r="F925" s="170"/>
      <c r="G925" s="170"/>
      <c r="H925" s="170"/>
      <c r="I925" s="170"/>
    </row>
    <row r="926" spans="2:9" ht="11.25">
      <c r="B926" s="170"/>
      <c r="C926" s="170"/>
      <c r="D926" s="170"/>
      <c r="E926" s="170"/>
      <c r="F926" s="170"/>
      <c r="G926" s="170"/>
      <c r="H926" s="170"/>
      <c r="I926" s="170"/>
    </row>
    <row r="927" spans="2:9" ht="11.25">
      <c r="B927" s="170"/>
      <c r="C927" s="170"/>
      <c r="D927" s="170"/>
      <c r="E927" s="170"/>
      <c r="F927" s="170"/>
      <c r="G927" s="170"/>
      <c r="H927" s="170"/>
      <c r="I927" s="170"/>
    </row>
    <row r="928" spans="2:9" ht="11.25">
      <c r="B928" s="170"/>
      <c r="C928" s="170"/>
      <c r="D928" s="170"/>
      <c r="E928" s="170"/>
      <c r="F928" s="170"/>
      <c r="G928" s="170"/>
      <c r="H928" s="170"/>
      <c r="I928" s="170"/>
    </row>
    <row r="929" spans="2:9" ht="11.25">
      <c r="B929" s="170"/>
      <c r="C929" s="170"/>
      <c r="D929" s="170"/>
      <c r="E929" s="170"/>
      <c r="F929" s="170"/>
      <c r="G929" s="170"/>
      <c r="H929" s="170"/>
      <c r="I929" s="170"/>
    </row>
    <row r="930" spans="2:9" ht="11.25">
      <c r="B930" s="170"/>
      <c r="C930" s="170"/>
      <c r="D930" s="170"/>
      <c r="E930" s="170"/>
      <c r="F930" s="170"/>
      <c r="G930" s="170"/>
      <c r="H930" s="170"/>
      <c r="I930" s="170"/>
    </row>
    <row r="931" spans="2:9" ht="11.25">
      <c r="B931" s="170"/>
      <c r="C931" s="170"/>
      <c r="D931" s="170"/>
      <c r="E931" s="170"/>
      <c r="F931" s="170"/>
      <c r="G931" s="170"/>
      <c r="H931" s="170"/>
      <c r="I931" s="170"/>
    </row>
    <row r="932" spans="2:9" ht="11.25">
      <c r="B932" s="170"/>
      <c r="C932" s="170"/>
      <c r="D932" s="170"/>
      <c r="E932" s="170"/>
      <c r="F932" s="170"/>
      <c r="G932" s="170"/>
      <c r="H932" s="170"/>
      <c r="I932" s="170"/>
    </row>
    <row r="933" spans="2:9" ht="11.25">
      <c r="B933" s="170"/>
      <c r="C933" s="170"/>
      <c r="D933" s="170"/>
      <c r="E933" s="170"/>
      <c r="F933" s="170"/>
      <c r="G933" s="170"/>
      <c r="H933" s="170"/>
      <c r="I933" s="170"/>
    </row>
    <row r="934" spans="2:9" ht="11.25">
      <c r="B934" s="170"/>
      <c r="C934" s="170"/>
      <c r="D934" s="170"/>
      <c r="E934" s="170"/>
      <c r="F934" s="170"/>
      <c r="G934" s="170"/>
      <c r="H934" s="170"/>
      <c r="I934" s="170"/>
    </row>
    <row r="935" spans="2:9" ht="11.25">
      <c r="B935" s="170"/>
      <c r="C935" s="170"/>
      <c r="D935" s="170"/>
      <c r="E935" s="170"/>
      <c r="F935" s="170"/>
      <c r="G935" s="170"/>
      <c r="H935" s="170"/>
      <c r="I935" s="170"/>
    </row>
    <row r="936" spans="2:9" ht="11.25">
      <c r="B936" s="170"/>
      <c r="C936" s="170"/>
      <c r="D936" s="170"/>
      <c r="E936" s="170"/>
      <c r="F936" s="170"/>
      <c r="G936" s="170"/>
      <c r="H936" s="170"/>
      <c r="I936" s="170"/>
    </row>
    <row r="937" spans="2:9" ht="11.25">
      <c r="B937" s="170"/>
      <c r="C937" s="170"/>
      <c r="D937" s="170"/>
      <c r="E937" s="170"/>
      <c r="F937" s="170"/>
      <c r="G937" s="170"/>
      <c r="H937" s="170"/>
      <c r="I937" s="170"/>
    </row>
    <row r="938" spans="2:9" ht="11.25">
      <c r="B938" s="170"/>
      <c r="C938" s="170"/>
      <c r="D938" s="170"/>
      <c r="E938" s="170"/>
      <c r="F938" s="170"/>
      <c r="G938" s="170"/>
      <c r="H938" s="170"/>
      <c r="I938" s="170"/>
    </row>
    <row r="939" spans="2:9" ht="11.25">
      <c r="B939" s="170"/>
      <c r="C939" s="170"/>
      <c r="D939" s="170"/>
      <c r="E939" s="170"/>
      <c r="F939" s="170"/>
      <c r="G939" s="170"/>
      <c r="H939" s="170"/>
      <c r="I939" s="170"/>
    </row>
    <row r="940" spans="2:9" ht="11.25">
      <c r="B940" s="170"/>
      <c r="C940" s="170"/>
      <c r="D940" s="170"/>
      <c r="E940" s="170"/>
      <c r="F940" s="170"/>
      <c r="G940" s="170"/>
      <c r="H940" s="170"/>
      <c r="I940" s="170"/>
    </row>
    <row r="941" spans="2:9" ht="11.25">
      <c r="B941" s="170"/>
      <c r="C941" s="170"/>
      <c r="D941" s="170"/>
      <c r="E941" s="170"/>
      <c r="F941" s="170"/>
      <c r="G941" s="170"/>
      <c r="H941" s="170"/>
      <c r="I941" s="170"/>
    </row>
    <row r="942" spans="2:9" ht="11.25">
      <c r="B942" s="170"/>
      <c r="C942" s="170"/>
      <c r="D942" s="170"/>
      <c r="E942" s="170"/>
      <c r="F942" s="170"/>
      <c r="G942" s="170"/>
      <c r="H942" s="170"/>
      <c r="I942" s="170"/>
    </row>
    <row r="943" spans="2:9" ht="11.25">
      <c r="B943" s="170"/>
      <c r="C943" s="170"/>
      <c r="D943" s="170"/>
      <c r="E943" s="170"/>
      <c r="F943" s="170"/>
      <c r="G943" s="170"/>
      <c r="H943" s="170"/>
      <c r="I943" s="170"/>
    </row>
    <row r="944" spans="2:9" ht="11.25">
      <c r="B944" s="170"/>
      <c r="C944" s="170"/>
      <c r="D944" s="170"/>
      <c r="E944" s="170"/>
      <c r="F944" s="170"/>
      <c r="G944" s="170"/>
      <c r="H944" s="170"/>
      <c r="I944" s="170"/>
    </row>
    <row r="945" spans="2:9" ht="11.25">
      <c r="B945" s="170"/>
      <c r="C945" s="170"/>
      <c r="D945" s="170"/>
      <c r="E945" s="170"/>
      <c r="F945" s="170"/>
      <c r="G945" s="170"/>
      <c r="H945" s="170"/>
      <c r="I945" s="170"/>
    </row>
    <row r="946" spans="2:9" ht="11.25">
      <c r="B946" s="170"/>
      <c r="C946" s="170"/>
      <c r="D946" s="170"/>
      <c r="E946" s="170"/>
      <c r="F946" s="170"/>
      <c r="G946" s="170"/>
      <c r="H946" s="170"/>
      <c r="I946" s="170"/>
    </row>
    <row r="947" spans="2:9" ht="11.25">
      <c r="B947" s="170"/>
      <c r="C947" s="170"/>
      <c r="D947" s="170"/>
      <c r="E947" s="170"/>
      <c r="F947" s="170"/>
      <c r="G947" s="170"/>
      <c r="H947" s="170"/>
      <c r="I947" s="170"/>
    </row>
    <row r="948" spans="2:9" ht="11.25">
      <c r="B948" s="170"/>
      <c r="C948" s="170"/>
      <c r="D948" s="170"/>
      <c r="E948" s="170"/>
      <c r="F948" s="170"/>
      <c r="G948" s="170"/>
      <c r="H948" s="170"/>
      <c r="I948" s="170"/>
    </row>
    <row r="949" spans="2:9" ht="11.25">
      <c r="B949" s="170"/>
      <c r="C949" s="170"/>
      <c r="D949" s="170"/>
      <c r="E949" s="170"/>
      <c r="F949" s="170"/>
      <c r="G949" s="170"/>
      <c r="H949" s="170"/>
      <c r="I949" s="170"/>
    </row>
    <row r="950" spans="2:9" ht="11.25">
      <c r="B950" s="170"/>
      <c r="C950" s="170"/>
      <c r="D950" s="170"/>
      <c r="E950" s="170"/>
      <c r="F950" s="170"/>
      <c r="G950" s="170"/>
      <c r="H950" s="170"/>
      <c r="I950" s="170"/>
    </row>
    <row r="951" spans="2:9" ht="11.25">
      <c r="B951" s="170"/>
      <c r="C951" s="170"/>
      <c r="D951" s="170"/>
      <c r="E951" s="170"/>
      <c r="F951" s="170"/>
      <c r="G951" s="170"/>
      <c r="H951" s="170"/>
      <c r="I951" s="170"/>
    </row>
    <row r="952" spans="2:9" ht="11.25">
      <c r="B952" s="170"/>
      <c r="C952" s="170"/>
      <c r="D952" s="170"/>
      <c r="E952" s="170"/>
      <c r="F952" s="170"/>
      <c r="G952" s="170"/>
      <c r="H952" s="170"/>
      <c r="I952" s="170"/>
    </row>
    <row r="953" spans="2:9" ht="11.25">
      <c r="B953" s="170"/>
      <c r="C953" s="170"/>
      <c r="D953" s="170"/>
      <c r="E953" s="170"/>
      <c r="F953" s="170"/>
      <c r="G953" s="170"/>
      <c r="H953" s="170"/>
      <c r="I953" s="170"/>
    </row>
    <row r="954" spans="2:9" ht="11.25">
      <c r="B954" s="170"/>
      <c r="C954" s="170"/>
      <c r="D954" s="170"/>
      <c r="E954" s="170"/>
      <c r="F954" s="170"/>
      <c r="G954" s="170"/>
      <c r="H954" s="170"/>
      <c r="I954" s="170"/>
    </row>
    <row r="955" spans="2:9" ht="11.25">
      <c r="B955" s="170"/>
      <c r="C955" s="170"/>
      <c r="D955" s="170"/>
      <c r="E955" s="170"/>
      <c r="F955" s="170"/>
      <c r="G955" s="170"/>
      <c r="H955" s="170"/>
      <c r="I955" s="170"/>
    </row>
    <row r="956" spans="2:9" ht="11.25">
      <c r="B956" s="170"/>
      <c r="C956" s="170"/>
      <c r="D956" s="170"/>
      <c r="E956" s="170"/>
      <c r="F956" s="170"/>
      <c r="G956" s="170"/>
      <c r="H956" s="170"/>
      <c r="I956" s="170"/>
    </row>
    <row r="957" spans="2:9" ht="11.25">
      <c r="B957" s="170"/>
      <c r="C957" s="170"/>
      <c r="D957" s="170"/>
      <c r="E957" s="170"/>
      <c r="F957" s="170"/>
      <c r="G957" s="170"/>
      <c r="H957" s="170"/>
      <c r="I957" s="170"/>
    </row>
    <row r="958" spans="2:9" ht="11.25">
      <c r="B958" s="170"/>
      <c r="C958" s="170"/>
      <c r="D958" s="170"/>
      <c r="E958" s="170"/>
      <c r="F958" s="170"/>
      <c r="G958" s="170"/>
      <c r="H958" s="170"/>
      <c r="I958" s="170"/>
    </row>
    <row r="959" spans="2:9" ht="11.25">
      <c r="B959" s="170"/>
      <c r="C959" s="170"/>
      <c r="D959" s="170"/>
      <c r="E959" s="170"/>
      <c r="F959" s="170"/>
      <c r="G959" s="170"/>
      <c r="H959" s="170"/>
      <c r="I959" s="170"/>
    </row>
    <row r="960" spans="2:9" ht="11.25">
      <c r="B960" s="170"/>
      <c r="C960" s="170"/>
      <c r="D960" s="170"/>
      <c r="E960" s="170"/>
      <c r="F960" s="170"/>
      <c r="G960" s="170"/>
      <c r="H960" s="170"/>
      <c r="I960" s="170"/>
    </row>
    <row r="961" spans="2:9" ht="11.25">
      <c r="B961" s="170"/>
      <c r="C961" s="170"/>
      <c r="D961" s="170"/>
      <c r="E961" s="170"/>
      <c r="F961" s="170"/>
      <c r="G961" s="170"/>
      <c r="H961" s="170"/>
      <c r="I961" s="170"/>
    </row>
    <row r="962" spans="2:9" ht="11.25">
      <c r="B962" s="170"/>
      <c r="C962" s="170"/>
      <c r="D962" s="170"/>
      <c r="E962" s="170"/>
      <c r="F962" s="170"/>
      <c r="G962" s="170"/>
      <c r="H962" s="170"/>
      <c r="I962" s="170"/>
    </row>
    <row r="963" spans="2:9" ht="11.25">
      <c r="B963" s="170"/>
      <c r="C963" s="170"/>
      <c r="D963" s="170"/>
      <c r="E963" s="170"/>
      <c r="F963" s="170"/>
      <c r="G963" s="170"/>
      <c r="H963" s="170"/>
      <c r="I963" s="170"/>
    </row>
    <row r="964" spans="2:9" ht="11.25">
      <c r="B964" s="170"/>
      <c r="C964" s="170"/>
      <c r="D964" s="170"/>
      <c r="E964" s="170"/>
      <c r="F964" s="170"/>
      <c r="G964" s="170"/>
      <c r="H964" s="170"/>
      <c r="I964" s="170"/>
    </row>
    <row r="965" spans="2:9" ht="11.25">
      <c r="B965" s="170"/>
      <c r="C965" s="170"/>
      <c r="D965" s="170"/>
      <c r="E965" s="170"/>
      <c r="F965" s="170"/>
      <c r="G965" s="170"/>
      <c r="H965" s="170"/>
      <c r="I965" s="170"/>
    </row>
    <row r="966" spans="2:9" ht="11.25">
      <c r="B966" s="170"/>
      <c r="C966" s="170"/>
      <c r="D966" s="170"/>
      <c r="E966" s="170"/>
      <c r="F966" s="170"/>
      <c r="G966" s="170"/>
      <c r="H966" s="170"/>
      <c r="I966" s="170"/>
    </row>
    <row r="967" spans="2:9" ht="11.25">
      <c r="B967" s="170"/>
      <c r="C967" s="170"/>
      <c r="D967" s="170"/>
      <c r="E967" s="170"/>
      <c r="F967" s="170"/>
      <c r="G967" s="170"/>
      <c r="H967" s="170"/>
      <c r="I967" s="170"/>
    </row>
    <row r="968" spans="2:9" ht="11.25">
      <c r="B968" s="170"/>
      <c r="C968" s="170"/>
      <c r="D968" s="170"/>
      <c r="E968" s="170"/>
      <c r="F968" s="170"/>
      <c r="G968" s="170"/>
      <c r="H968" s="170"/>
      <c r="I968" s="170"/>
    </row>
    <row r="969" spans="2:9" ht="11.25">
      <c r="B969" s="170"/>
      <c r="C969" s="170"/>
      <c r="D969" s="170"/>
      <c r="E969" s="170"/>
      <c r="F969" s="170"/>
      <c r="G969" s="170"/>
      <c r="H969" s="170"/>
      <c r="I969" s="170"/>
    </row>
    <row r="970" spans="2:9" ht="11.25">
      <c r="B970" s="170"/>
      <c r="C970" s="170"/>
      <c r="D970" s="170"/>
      <c r="E970" s="170"/>
      <c r="F970" s="170"/>
      <c r="G970" s="170"/>
      <c r="H970" s="170"/>
      <c r="I970" s="170"/>
    </row>
    <row r="971" spans="2:9" ht="11.25">
      <c r="B971" s="170"/>
      <c r="C971" s="170"/>
      <c r="D971" s="170"/>
      <c r="E971" s="170"/>
      <c r="F971" s="170"/>
      <c r="G971" s="170"/>
      <c r="H971" s="170"/>
      <c r="I971" s="170"/>
    </row>
    <row r="972" spans="2:9" ht="11.25">
      <c r="B972" s="170"/>
      <c r="C972" s="170"/>
      <c r="D972" s="170"/>
      <c r="E972" s="170"/>
      <c r="F972" s="170"/>
      <c r="G972" s="170"/>
      <c r="H972" s="170"/>
      <c r="I972" s="170"/>
    </row>
    <row r="973" spans="2:9" ht="11.25">
      <c r="B973" s="170"/>
      <c r="C973" s="170"/>
      <c r="D973" s="170"/>
      <c r="E973" s="170"/>
      <c r="F973" s="170"/>
      <c r="G973" s="170"/>
      <c r="H973" s="170"/>
      <c r="I973" s="170"/>
    </row>
    <row r="974" spans="2:9" ht="11.25">
      <c r="B974" s="170"/>
      <c r="C974" s="170"/>
      <c r="D974" s="170"/>
      <c r="E974" s="170"/>
      <c r="F974" s="170"/>
      <c r="G974" s="170"/>
      <c r="H974" s="170"/>
      <c r="I974" s="170"/>
    </row>
    <row r="975" spans="2:9" ht="11.25">
      <c r="B975" s="170"/>
      <c r="C975" s="170"/>
      <c r="D975" s="170"/>
      <c r="E975" s="170"/>
      <c r="F975" s="170"/>
      <c r="G975" s="170"/>
      <c r="H975" s="170"/>
      <c r="I975" s="170"/>
    </row>
    <row r="976" spans="2:9" ht="11.25">
      <c r="B976" s="170"/>
      <c r="C976" s="170"/>
      <c r="D976" s="170"/>
      <c r="E976" s="170"/>
      <c r="F976" s="170"/>
      <c r="G976" s="170"/>
      <c r="H976" s="170"/>
      <c r="I976" s="170"/>
    </row>
    <row r="977" spans="2:9" ht="11.25">
      <c r="B977" s="170"/>
      <c r="C977" s="170"/>
      <c r="D977" s="170"/>
      <c r="E977" s="170"/>
      <c r="F977" s="170"/>
      <c r="G977" s="170"/>
      <c r="H977" s="170"/>
      <c r="I977" s="170"/>
    </row>
    <row r="978" spans="2:9" ht="11.25">
      <c r="B978" s="170"/>
      <c r="C978" s="170"/>
      <c r="D978" s="170"/>
      <c r="E978" s="170"/>
      <c r="F978" s="170"/>
      <c r="G978" s="170"/>
      <c r="H978" s="170"/>
      <c r="I978" s="170"/>
    </row>
    <row r="979" spans="2:9" ht="11.25">
      <c r="B979" s="170"/>
      <c r="C979" s="170"/>
      <c r="D979" s="170"/>
      <c r="E979" s="170"/>
      <c r="F979" s="170"/>
      <c r="G979" s="170"/>
      <c r="H979" s="170"/>
      <c r="I979" s="170"/>
    </row>
    <row r="980" spans="2:9" ht="11.25">
      <c r="B980" s="170"/>
      <c r="C980" s="170"/>
      <c r="D980" s="170"/>
      <c r="E980" s="170"/>
      <c r="F980" s="170"/>
      <c r="G980" s="170"/>
      <c r="H980" s="170"/>
      <c r="I980" s="170"/>
    </row>
    <row r="981" spans="2:9" ht="11.25">
      <c r="B981" s="170"/>
      <c r="C981" s="170"/>
      <c r="D981" s="170"/>
      <c r="E981" s="170"/>
      <c r="F981" s="170"/>
      <c r="G981" s="170"/>
      <c r="H981" s="170"/>
      <c r="I981" s="170"/>
    </row>
    <row r="982" spans="2:9" ht="11.25">
      <c r="B982" s="170"/>
      <c r="C982" s="170"/>
      <c r="D982" s="170"/>
      <c r="E982" s="170"/>
      <c r="F982" s="170"/>
      <c r="G982" s="170"/>
      <c r="H982" s="170"/>
      <c r="I982" s="170"/>
    </row>
    <row r="983" spans="2:9" ht="11.25">
      <c r="B983" s="170"/>
      <c r="C983" s="170"/>
      <c r="D983" s="170"/>
      <c r="E983" s="170"/>
      <c r="F983" s="170"/>
      <c r="G983" s="170"/>
      <c r="H983" s="170"/>
      <c r="I983" s="170"/>
    </row>
    <row r="984" spans="2:9" ht="11.25">
      <c r="B984" s="170"/>
      <c r="C984" s="170"/>
      <c r="D984" s="170"/>
      <c r="E984" s="170"/>
      <c r="F984" s="170"/>
      <c r="G984" s="170"/>
      <c r="H984" s="170"/>
      <c r="I984" s="170"/>
    </row>
    <row r="985" spans="2:9" ht="11.25">
      <c r="B985" s="170"/>
      <c r="C985" s="170"/>
      <c r="D985" s="170"/>
      <c r="E985" s="170"/>
      <c r="F985" s="170"/>
      <c r="G985" s="170"/>
      <c r="H985" s="170"/>
      <c r="I985" s="170"/>
    </row>
    <row r="986" spans="2:9" ht="11.25">
      <c r="B986" s="170"/>
      <c r="C986" s="170"/>
      <c r="D986" s="170"/>
      <c r="E986" s="170"/>
      <c r="F986" s="170"/>
      <c r="G986" s="170"/>
      <c r="H986" s="170"/>
      <c r="I986" s="170"/>
    </row>
    <row r="987" spans="2:9" ht="11.25">
      <c r="B987" s="170"/>
      <c r="C987" s="170"/>
      <c r="D987" s="170"/>
      <c r="E987" s="170"/>
      <c r="F987" s="170"/>
      <c r="G987" s="170"/>
      <c r="H987" s="170"/>
      <c r="I987" s="170"/>
    </row>
    <row r="988" spans="2:9" ht="11.25">
      <c r="B988" s="170"/>
      <c r="C988" s="170"/>
      <c r="D988" s="170"/>
      <c r="E988" s="170"/>
      <c r="F988" s="170"/>
      <c r="G988" s="170"/>
      <c r="H988" s="170"/>
      <c r="I988" s="170"/>
    </row>
    <row r="989" spans="2:9" ht="11.25">
      <c r="B989" s="170"/>
      <c r="C989" s="170"/>
      <c r="D989" s="170"/>
      <c r="E989" s="170"/>
      <c r="F989" s="170"/>
      <c r="G989" s="170"/>
      <c r="H989" s="170"/>
      <c r="I989" s="170"/>
    </row>
    <row r="990" spans="2:9" ht="11.25">
      <c r="B990" s="170"/>
      <c r="C990" s="170"/>
      <c r="D990" s="170"/>
      <c r="E990" s="170"/>
      <c r="F990" s="170"/>
      <c r="G990" s="170"/>
      <c r="H990" s="170"/>
      <c r="I990" s="170"/>
    </row>
    <row r="991" spans="2:9" ht="11.25">
      <c r="B991" s="170"/>
      <c r="C991" s="170"/>
      <c r="D991" s="170"/>
      <c r="E991" s="170"/>
      <c r="F991" s="170"/>
      <c r="G991" s="170"/>
      <c r="H991" s="170"/>
      <c r="I991" s="170"/>
    </row>
    <row r="992" spans="2:9" ht="11.25">
      <c r="B992" s="170"/>
      <c r="C992" s="170"/>
      <c r="D992" s="170"/>
      <c r="E992" s="170"/>
      <c r="F992" s="170"/>
      <c r="G992" s="170"/>
      <c r="H992" s="170"/>
      <c r="I992" s="170"/>
    </row>
    <row r="993" spans="2:9" ht="11.25">
      <c r="B993" s="170"/>
      <c r="C993" s="170"/>
      <c r="D993" s="170"/>
      <c r="E993" s="170"/>
      <c r="F993" s="170"/>
      <c r="G993" s="170"/>
      <c r="H993" s="170"/>
      <c r="I993" s="170"/>
    </row>
    <row r="994" spans="2:9" ht="11.25">
      <c r="B994" s="170"/>
      <c r="C994" s="170"/>
      <c r="D994" s="170"/>
      <c r="E994" s="170"/>
      <c r="F994" s="170"/>
      <c r="G994" s="170"/>
      <c r="H994" s="170"/>
      <c r="I994" s="170"/>
    </row>
    <row r="995" spans="2:9" ht="11.25">
      <c r="B995" s="170"/>
      <c r="C995" s="170"/>
      <c r="D995" s="170"/>
      <c r="E995" s="170"/>
      <c r="F995" s="170"/>
      <c r="G995" s="170"/>
      <c r="H995" s="170"/>
      <c r="I995" s="170"/>
    </row>
    <row r="996" spans="2:9" ht="11.25">
      <c r="B996" s="170"/>
      <c r="C996" s="170"/>
      <c r="D996" s="170"/>
      <c r="E996" s="170"/>
      <c r="F996" s="170"/>
      <c r="G996" s="170"/>
      <c r="H996" s="170"/>
      <c r="I996" s="170"/>
    </row>
    <row r="997" spans="2:9" ht="11.25">
      <c r="B997" s="170"/>
      <c r="C997" s="170"/>
      <c r="D997" s="170"/>
      <c r="E997" s="170"/>
      <c r="F997" s="170"/>
      <c r="G997" s="170"/>
      <c r="H997" s="170"/>
      <c r="I997" s="170"/>
    </row>
    <row r="998" spans="2:9" ht="11.25">
      <c r="B998" s="170"/>
      <c r="C998" s="170"/>
      <c r="D998" s="170"/>
      <c r="E998" s="170"/>
      <c r="F998" s="170"/>
      <c r="G998" s="170"/>
      <c r="H998" s="170"/>
      <c r="I998" s="170"/>
    </row>
    <row r="999" spans="2:9" ht="11.25">
      <c r="B999" s="170"/>
      <c r="C999" s="170"/>
      <c r="D999" s="170"/>
      <c r="E999" s="170"/>
      <c r="F999" s="170"/>
      <c r="G999" s="170"/>
      <c r="H999" s="170"/>
      <c r="I999" s="170"/>
    </row>
    <row r="1000" spans="2:9" ht="11.25">
      <c r="B1000" s="170"/>
      <c r="C1000" s="170"/>
      <c r="D1000" s="170"/>
      <c r="E1000" s="170"/>
      <c r="F1000" s="170"/>
      <c r="G1000" s="170"/>
      <c r="H1000" s="170"/>
      <c r="I1000" s="170"/>
    </row>
    <row r="1001" spans="2:9" ht="11.25">
      <c r="B1001" s="170"/>
      <c r="C1001" s="170"/>
      <c r="D1001" s="170"/>
      <c r="E1001" s="170"/>
      <c r="F1001" s="170"/>
      <c r="G1001" s="170"/>
      <c r="H1001" s="170"/>
      <c r="I1001" s="170"/>
    </row>
    <row r="1002" spans="2:9" ht="11.25">
      <c r="B1002" s="170"/>
      <c r="C1002" s="170"/>
      <c r="D1002" s="170"/>
      <c r="E1002" s="170"/>
      <c r="F1002" s="170"/>
      <c r="G1002" s="170"/>
      <c r="H1002" s="170"/>
      <c r="I1002" s="170"/>
    </row>
    <row r="1003" spans="2:9" ht="11.25">
      <c r="B1003" s="170"/>
      <c r="C1003" s="170"/>
      <c r="D1003" s="170"/>
      <c r="E1003" s="170"/>
      <c r="F1003" s="170"/>
      <c r="G1003" s="170"/>
      <c r="H1003" s="170"/>
      <c r="I1003" s="170"/>
    </row>
    <row r="1004" spans="2:9" ht="11.25">
      <c r="B1004" s="170"/>
      <c r="C1004" s="170"/>
      <c r="D1004" s="170"/>
      <c r="E1004" s="170"/>
      <c r="F1004" s="170"/>
      <c r="G1004" s="170"/>
      <c r="H1004" s="170"/>
      <c r="I1004" s="170"/>
    </row>
    <row r="1005" spans="2:9" ht="11.25">
      <c r="B1005" s="170"/>
      <c r="C1005" s="170"/>
      <c r="D1005" s="170"/>
      <c r="E1005" s="170"/>
      <c r="F1005" s="170"/>
      <c r="G1005" s="170"/>
      <c r="H1005" s="170"/>
      <c r="I1005" s="170"/>
    </row>
    <row r="1006" spans="2:9" ht="11.25">
      <c r="B1006" s="170"/>
      <c r="C1006" s="170"/>
      <c r="D1006" s="170"/>
      <c r="E1006" s="170"/>
      <c r="F1006" s="170"/>
      <c r="G1006" s="170"/>
      <c r="H1006" s="170"/>
      <c r="I1006" s="170"/>
    </row>
    <row r="1007" spans="2:9" ht="11.25">
      <c r="B1007" s="170"/>
      <c r="C1007" s="170"/>
      <c r="D1007" s="170"/>
      <c r="E1007" s="170"/>
      <c r="F1007" s="170"/>
      <c r="G1007" s="170"/>
      <c r="H1007" s="170"/>
      <c r="I1007" s="170"/>
    </row>
    <row r="1008" spans="2:9" ht="11.25">
      <c r="B1008" s="170"/>
      <c r="C1008" s="170"/>
      <c r="D1008" s="170"/>
      <c r="E1008" s="170"/>
      <c r="F1008" s="170"/>
      <c r="G1008" s="170"/>
      <c r="H1008" s="170"/>
      <c r="I1008" s="170"/>
    </row>
    <row r="1009" spans="2:9" ht="11.25">
      <c r="B1009" s="170"/>
      <c r="C1009" s="170"/>
      <c r="D1009" s="170"/>
      <c r="E1009" s="170"/>
      <c r="F1009" s="170"/>
      <c r="G1009" s="170"/>
      <c r="H1009" s="170"/>
      <c r="I1009" s="170"/>
    </row>
    <row r="1010" spans="2:9" ht="11.25">
      <c r="B1010" s="170"/>
      <c r="C1010" s="170"/>
      <c r="D1010" s="170"/>
      <c r="E1010" s="170"/>
      <c r="F1010" s="170"/>
      <c r="G1010" s="170"/>
      <c r="H1010" s="170"/>
      <c r="I1010" s="170"/>
    </row>
    <row r="1011" spans="2:9" ht="11.25">
      <c r="B1011" s="170"/>
      <c r="C1011" s="170"/>
      <c r="D1011" s="170"/>
      <c r="E1011" s="170"/>
      <c r="F1011" s="170"/>
      <c r="G1011" s="170"/>
      <c r="H1011" s="170"/>
      <c r="I1011" s="170"/>
    </row>
    <row r="1012" spans="2:9" ht="11.25">
      <c r="B1012" s="170"/>
      <c r="C1012" s="170"/>
      <c r="D1012" s="170"/>
      <c r="E1012" s="170"/>
      <c r="F1012" s="170"/>
      <c r="G1012" s="170"/>
      <c r="H1012" s="170"/>
      <c r="I1012" s="170"/>
    </row>
    <row r="1013" spans="2:9" ht="11.25">
      <c r="B1013" s="170"/>
      <c r="C1013" s="170"/>
      <c r="D1013" s="170"/>
      <c r="E1013" s="170"/>
      <c r="F1013" s="170"/>
      <c r="G1013" s="170"/>
      <c r="H1013" s="170"/>
      <c r="I1013" s="170"/>
    </row>
    <row r="1014" spans="2:9" ht="11.25">
      <c r="B1014" s="170"/>
      <c r="C1014" s="170"/>
      <c r="D1014" s="170"/>
      <c r="E1014" s="170"/>
      <c r="F1014" s="170"/>
      <c r="G1014" s="170"/>
      <c r="H1014" s="170"/>
      <c r="I1014" s="170"/>
    </row>
    <row r="1015" spans="2:9" ht="11.25">
      <c r="B1015" s="170"/>
      <c r="C1015" s="170"/>
      <c r="D1015" s="170"/>
      <c r="E1015" s="170"/>
      <c r="F1015" s="170"/>
      <c r="G1015" s="170"/>
      <c r="H1015" s="170"/>
      <c r="I1015" s="170"/>
    </row>
    <row r="1016" spans="2:9" ht="11.25">
      <c r="B1016" s="170"/>
      <c r="C1016" s="170"/>
      <c r="D1016" s="170"/>
      <c r="E1016" s="170"/>
      <c r="F1016" s="170"/>
      <c r="G1016" s="170"/>
      <c r="H1016" s="170"/>
      <c r="I1016" s="170"/>
    </row>
    <row r="1017" spans="2:9" ht="11.25">
      <c r="B1017" s="170"/>
      <c r="C1017" s="170"/>
      <c r="D1017" s="170"/>
      <c r="E1017" s="170"/>
      <c r="F1017" s="170"/>
      <c r="G1017" s="170"/>
      <c r="H1017" s="170"/>
      <c r="I1017" s="170"/>
    </row>
    <row r="1018" spans="2:9" ht="11.25">
      <c r="B1018" s="170"/>
      <c r="C1018" s="170"/>
      <c r="D1018" s="170"/>
      <c r="E1018" s="170"/>
      <c r="F1018" s="170"/>
      <c r="G1018" s="170"/>
      <c r="H1018" s="170"/>
      <c r="I1018" s="170"/>
    </row>
    <row r="1019" spans="2:9" ht="11.25">
      <c r="B1019" s="170"/>
      <c r="C1019" s="170"/>
      <c r="D1019" s="170"/>
      <c r="E1019" s="170"/>
      <c r="F1019" s="170"/>
      <c r="G1019" s="170"/>
      <c r="H1019" s="170"/>
      <c r="I1019" s="170"/>
    </row>
    <row r="1020" spans="2:9" ht="11.25">
      <c r="B1020" s="170"/>
      <c r="C1020" s="170"/>
      <c r="D1020" s="170"/>
      <c r="E1020" s="170"/>
      <c r="F1020" s="170"/>
      <c r="G1020" s="170"/>
      <c r="H1020" s="170"/>
      <c r="I1020" s="170"/>
    </row>
    <row r="1021" spans="2:9" ht="11.25">
      <c r="B1021" s="170"/>
      <c r="C1021" s="170"/>
      <c r="D1021" s="170"/>
      <c r="E1021" s="170"/>
      <c r="F1021" s="170"/>
      <c r="G1021" s="170"/>
      <c r="H1021" s="170"/>
      <c r="I1021" s="170"/>
    </row>
    <row r="1022" spans="2:9" ht="11.25">
      <c r="B1022" s="170"/>
      <c r="C1022" s="170"/>
      <c r="D1022" s="170"/>
      <c r="E1022" s="170"/>
      <c r="F1022" s="170"/>
      <c r="G1022" s="170"/>
      <c r="H1022" s="170"/>
      <c r="I1022" s="170"/>
    </row>
    <row r="1023" spans="2:9" ht="11.25">
      <c r="B1023" s="170"/>
      <c r="C1023" s="170"/>
      <c r="D1023" s="170"/>
      <c r="E1023" s="170"/>
      <c r="F1023" s="170"/>
      <c r="G1023" s="170"/>
      <c r="H1023" s="170"/>
      <c r="I1023" s="170"/>
    </row>
    <row r="1024" spans="2:9" ht="11.25">
      <c r="B1024" s="170"/>
      <c r="C1024" s="170"/>
      <c r="D1024" s="170"/>
      <c r="E1024" s="170"/>
      <c r="F1024" s="170"/>
      <c r="G1024" s="170"/>
      <c r="H1024" s="170"/>
      <c r="I1024" s="170"/>
    </row>
    <row r="1025" spans="2:9" ht="11.25">
      <c r="B1025" s="170"/>
      <c r="C1025" s="170"/>
      <c r="D1025" s="170"/>
      <c r="E1025" s="170"/>
      <c r="F1025" s="170"/>
      <c r="G1025" s="170"/>
      <c r="H1025" s="170"/>
      <c r="I1025" s="170"/>
    </row>
    <row r="1026" spans="2:9" ht="11.25">
      <c r="B1026" s="170"/>
      <c r="C1026" s="170"/>
      <c r="D1026" s="170"/>
      <c r="E1026" s="170"/>
      <c r="F1026" s="170"/>
      <c r="G1026" s="170"/>
      <c r="H1026" s="170"/>
      <c r="I1026" s="170"/>
    </row>
    <row r="1027" spans="2:9" ht="11.25">
      <c r="B1027" s="170"/>
      <c r="C1027" s="170"/>
      <c r="D1027" s="170"/>
      <c r="E1027" s="170"/>
      <c r="F1027" s="170"/>
      <c r="G1027" s="170"/>
      <c r="H1027" s="170"/>
      <c r="I1027" s="170"/>
    </row>
    <row r="1028" spans="2:9" ht="11.25">
      <c r="B1028" s="170"/>
      <c r="C1028" s="170"/>
      <c r="D1028" s="170"/>
      <c r="E1028" s="170"/>
      <c r="F1028" s="170"/>
      <c r="G1028" s="170"/>
      <c r="H1028" s="170"/>
      <c r="I1028" s="170"/>
    </row>
    <row r="1029" spans="2:9" ht="11.25">
      <c r="B1029" s="170"/>
      <c r="C1029" s="170"/>
      <c r="D1029" s="170"/>
      <c r="E1029" s="170"/>
      <c r="F1029" s="170"/>
      <c r="G1029" s="170"/>
      <c r="H1029" s="170"/>
      <c r="I1029" s="170"/>
    </row>
    <row r="1030" spans="2:9" ht="11.25">
      <c r="B1030" s="170"/>
      <c r="C1030" s="170"/>
      <c r="D1030" s="170"/>
      <c r="E1030" s="170"/>
      <c r="F1030" s="170"/>
      <c r="G1030" s="170"/>
      <c r="H1030" s="170"/>
      <c r="I1030" s="170"/>
    </row>
    <row r="1031" spans="2:9" ht="11.25">
      <c r="B1031" s="170"/>
      <c r="C1031" s="170"/>
      <c r="D1031" s="170"/>
      <c r="E1031" s="170"/>
      <c r="F1031" s="170"/>
      <c r="G1031" s="170"/>
      <c r="H1031" s="170"/>
      <c r="I1031" s="170"/>
    </row>
    <row r="1032" spans="2:9" ht="11.25">
      <c r="B1032" s="170"/>
      <c r="C1032" s="170"/>
      <c r="D1032" s="170"/>
      <c r="E1032" s="170"/>
      <c r="F1032" s="170"/>
      <c r="G1032" s="170"/>
      <c r="H1032" s="170"/>
      <c r="I1032" s="170"/>
    </row>
    <row r="1033" spans="2:9" ht="11.25">
      <c r="B1033" s="170"/>
      <c r="C1033" s="170"/>
      <c r="D1033" s="170"/>
      <c r="E1033" s="170"/>
      <c r="F1033" s="170"/>
      <c r="G1033" s="170"/>
      <c r="H1033" s="170"/>
      <c r="I1033" s="170"/>
    </row>
    <row r="1034" spans="2:9" ht="11.25">
      <c r="B1034" s="170"/>
      <c r="C1034" s="170"/>
      <c r="D1034" s="170"/>
      <c r="E1034" s="170"/>
      <c r="F1034" s="170"/>
      <c r="G1034" s="170"/>
      <c r="H1034" s="170"/>
      <c r="I1034" s="170"/>
    </row>
    <row r="1035" spans="2:9" ht="11.25">
      <c r="B1035" s="170"/>
      <c r="C1035" s="170"/>
      <c r="D1035" s="170"/>
      <c r="E1035" s="170"/>
      <c r="F1035" s="170"/>
      <c r="G1035" s="170"/>
      <c r="H1035" s="170"/>
      <c r="I1035" s="170"/>
    </row>
    <row r="1036" spans="2:9" ht="11.25">
      <c r="B1036" s="170"/>
      <c r="C1036" s="170"/>
      <c r="D1036" s="170"/>
      <c r="E1036" s="170"/>
      <c r="F1036" s="170"/>
      <c r="G1036" s="170"/>
      <c r="H1036" s="170"/>
      <c r="I1036" s="170"/>
    </row>
    <row r="1037" spans="2:9" ht="11.25">
      <c r="B1037" s="170"/>
      <c r="C1037" s="170"/>
      <c r="D1037" s="170"/>
      <c r="E1037" s="170"/>
      <c r="F1037" s="170"/>
      <c r="G1037" s="170"/>
      <c r="H1037" s="170"/>
      <c r="I1037" s="170"/>
    </row>
    <row r="1038" spans="2:9" ht="11.25">
      <c r="B1038" s="170"/>
      <c r="C1038" s="170"/>
      <c r="D1038" s="170"/>
      <c r="E1038" s="170"/>
      <c r="F1038" s="170"/>
      <c r="G1038" s="170"/>
      <c r="H1038" s="170"/>
      <c r="I1038" s="170"/>
    </row>
    <row r="1039" spans="2:9" ht="11.25">
      <c r="B1039" s="170"/>
      <c r="C1039" s="170"/>
      <c r="D1039" s="170"/>
      <c r="E1039" s="170"/>
      <c r="F1039" s="170"/>
      <c r="G1039" s="170"/>
      <c r="H1039" s="170"/>
      <c r="I1039" s="170"/>
    </row>
    <row r="1040" spans="2:9" ht="11.25">
      <c r="B1040" s="170"/>
      <c r="C1040" s="170"/>
      <c r="D1040" s="170"/>
      <c r="E1040" s="170"/>
      <c r="F1040" s="170"/>
      <c r="G1040" s="170"/>
      <c r="H1040" s="170"/>
      <c r="I1040" s="170"/>
    </row>
    <row r="1041" spans="2:9" ht="11.25">
      <c r="B1041" s="170"/>
      <c r="C1041" s="170"/>
      <c r="D1041" s="170"/>
      <c r="E1041" s="170"/>
      <c r="F1041" s="170"/>
      <c r="G1041" s="170"/>
      <c r="H1041" s="170"/>
      <c r="I1041" s="170"/>
    </row>
    <row r="1042" spans="2:9" ht="11.25">
      <c r="B1042" s="170"/>
      <c r="C1042" s="170"/>
      <c r="D1042" s="170"/>
      <c r="E1042" s="170"/>
      <c r="F1042" s="170"/>
      <c r="G1042" s="170"/>
      <c r="H1042" s="170"/>
      <c r="I1042" s="170"/>
    </row>
    <row r="1043" spans="2:9" ht="11.25">
      <c r="B1043" s="170"/>
      <c r="C1043" s="170"/>
      <c r="D1043" s="170"/>
      <c r="E1043" s="170"/>
      <c r="F1043" s="170"/>
      <c r="G1043" s="170"/>
      <c r="H1043" s="170"/>
      <c r="I1043" s="170"/>
    </row>
    <row r="1044" spans="2:9" ht="11.25">
      <c r="B1044" s="170"/>
      <c r="C1044" s="170"/>
      <c r="D1044" s="170"/>
      <c r="E1044" s="170"/>
      <c r="F1044" s="170"/>
      <c r="G1044" s="170"/>
      <c r="H1044" s="170"/>
      <c r="I1044" s="170"/>
    </row>
    <row r="1045" spans="2:9" ht="11.25">
      <c r="B1045" s="170"/>
      <c r="C1045" s="170"/>
      <c r="D1045" s="170"/>
      <c r="E1045" s="170"/>
      <c r="F1045" s="170"/>
      <c r="G1045" s="170"/>
      <c r="H1045" s="170"/>
      <c r="I1045" s="170"/>
    </row>
    <row r="1046" spans="2:9" ht="11.25">
      <c r="B1046" s="170"/>
      <c r="C1046" s="170"/>
      <c r="D1046" s="170"/>
      <c r="E1046" s="170"/>
      <c r="F1046" s="170"/>
      <c r="G1046" s="170"/>
      <c r="H1046" s="170"/>
      <c r="I1046" s="170"/>
    </row>
    <row r="1047" spans="2:9" ht="11.25">
      <c r="B1047" s="170"/>
      <c r="C1047" s="170"/>
      <c r="D1047" s="170"/>
      <c r="E1047" s="170"/>
      <c r="F1047" s="170"/>
      <c r="G1047" s="170"/>
      <c r="H1047" s="170"/>
      <c r="I1047" s="170"/>
    </row>
    <row r="1048" spans="2:9" ht="11.25">
      <c r="B1048" s="170"/>
      <c r="C1048" s="170"/>
      <c r="D1048" s="170"/>
      <c r="E1048" s="170"/>
      <c r="F1048" s="170"/>
      <c r="G1048" s="170"/>
      <c r="H1048" s="170"/>
      <c r="I1048" s="170"/>
    </row>
    <row r="1049" spans="2:9" ht="11.25">
      <c r="B1049" s="170"/>
      <c r="C1049" s="170"/>
      <c r="D1049" s="170"/>
      <c r="E1049" s="170"/>
      <c r="F1049" s="170"/>
      <c r="G1049" s="170"/>
      <c r="H1049" s="170"/>
      <c r="I1049" s="170"/>
    </row>
    <row r="1050" spans="2:9" ht="11.25">
      <c r="B1050" s="170"/>
      <c r="C1050" s="170"/>
      <c r="D1050" s="170"/>
      <c r="E1050" s="170"/>
      <c r="F1050" s="170"/>
      <c r="G1050" s="170"/>
      <c r="H1050" s="170"/>
      <c r="I1050" s="170"/>
    </row>
    <row r="1051" spans="2:9" ht="11.25">
      <c r="B1051" s="170"/>
      <c r="C1051" s="170"/>
      <c r="D1051" s="170"/>
      <c r="E1051" s="170"/>
      <c r="F1051" s="170"/>
      <c r="G1051" s="170"/>
      <c r="H1051" s="170"/>
      <c r="I1051" s="170"/>
    </row>
    <row r="1052" spans="2:9" ht="11.25">
      <c r="B1052" s="170"/>
      <c r="C1052" s="170"/>
      <c r="D1052" s="170"/>
      <c r="E1052" s="170"/>
      <c r="F1052" s="170"/>
      <c r="G1052" s="170"/>
      <c r="H1052" s="170"/>
      <c r="I1052" s="170"/>
    </row>
    <row r="1053" spans="2:9" ht="11.25">
      <c r="B1053" s="170"/>
      <c r="C1053" s="170"/>
      <c r="D1053" s="170"/>
      <c r="E1053" s="170"/>
      <c r="F1053" s="170"/>
      <c r="G1053" s="170"/>
      <c r="H1053" s="170"/>
      <c r="I1053" s="170"/>
    </row>
    <row r="1054" spans="2:9" ht="11.25">
      <c r="B1054" s="170"/>
      <c r="C1054" s="170"/>
      <c r="D1054" s="170"/>
      <c r="E1054" s="170"/>
      <c r="F1054" s="170"/>
      <c r="G1054" s="170"/>
      <c r="H1054" s="170"/>
      <c r="I1054" s="170"/>
    </row>
    <row r="1055" spans="2:9" ht="11.25">
      <c r="B1055" s="170"/>
      <c r="C1055" s="170"/>
      <c r="D1055" s="170"/>
      <c r="E1055" s="170"/>
      <c r="F1055" s="170"/>
      <c r="G1055" s="170"/>
      <c r="H1055" s="170"/>
      <c r="I1055" s="170"/>
    </row>
    <row r="1056" spans="2:9" ht="11.25">
      <c r="B1056" s="170"/>
      <c r="C1056" s="170"/>
      <c r="D1056" s="170"/>
      <c r="E1056" s="170"/>
      <c r="F1056" s="170"/>
      <c r="G1056" s="170"/>
      <c r="H1056" s="170"/>
      <c r="I1056" s="170"/>
    </row>
    <row r="1057" spans="2:9" ht="11.25">
      <c r="B1057" s="170"/>
      <c r="C1057" s="170"/>
      <c r="D1057" s="170"/>
      <c r="E1057" s="170"/>
      <c r="F1057" s="170"/>
      <c r="G1057" s="170"/>
      <c r="H1057" s="170"/>
      <c r="I1057" s="170"/>
    </row>
    <row r="1058" spans="2:9" ht="11.25">
      <c r="B1058" s="170"/>
      <c r="C1058" s="170"/>
      <c r="D1058" s="170"/>
      <c r="E1058" s="170"/>
      <c r="F1058" s="170"/>
      <c r="G1058" s="170"/>
      <c r="H1058" s="170"/>
      <c r="I1058" s="170"/>
    </row>
    <row r="1059" spans="2:9" ht="11.25">
      <c r="B1059" s="170"/>
      <c r="C1059" s="170"/>
      <c r="D1059" s="170"/>
      <c r="E1059" s="170"/>
      <c r="F1059" s="170"/>
      <c r="G1059" s="170"/>
      <c r="H1059" s="170"/>
      <c r="I1059" s="170"/>
    </row>
    <row r="1060" spans="2:9" ht="11.25">
      <c r="B1060" s="170"/>
      <c r="C1060" s="170"/>
      <c r="D1060" s="170"/>
      <c r="E1060" s="170"/>
      <c r="F1060" s="170"/>
      <c r="G1060" s="170"/>
      <c r="H1060" s="170"/>
      <c r="I1060" s="170"/>
    </row>
    <row r="1061" spans="2:9" ht="11.25">
      <c r="B1061" s="170"/>
      <c r="C1061" s="170"/>
      <c r="D1061" s="170"/>
      <c r="E1061" s="170"/>
      <c r="F1061" s="170"/>
      <c r="G1061" s="170"/>
      <c r="H1061" s="170"/>
      <c r="I1061" s="170"/>
    </row>
    <row r="1062" spans="2:9" ht="11.25">
      <c r="B1062" s="170"/>
      <c r="C1062" s="170"/>
      <c r="D1062" s="170"/>
      <c r="E1062" s="170"/>
      <c r="F1062" s="170"/>
      <c r="G1062" s="170"/>
      <c r="H1062" s="170"/>
      <c r="I1062" s="170"/>
    </row>
    <row r="1063" spans="2:9" ht="11.25">
      <c r="B1063" s="170"/>
      <c r="C1063" s="170"/>
      <c r="D1063" s="170"/>
      <c r="E1063" s="170"/>
      <c r="F1063" s="170"/>
      <c r="G1063" s="170"/>
      <c r="H1063" s="170"/>
      <c r="I1063" s="170"/>
    </row>
    <row r="1064" spans="2:9" ht="11.25">
      <c r="B1064" s="170"/>
      <c r="C1064" s="170"/>
      <c r="D1064" s="170"/>
      <c r="E1064" s="170"/>
      <c r="F1064" s="170"/>
      <c r="G1064" s="170"/>
      <c r="H1064" s="170"/>
      <c r="I1064" s="170"/>
    </row>
    <row r="1065" spans="2:9" ht="11.25">
      <c r="B1065" s="170"/>
      <c r="C1065" s="170"/>
      <c r="D1065" s="170"/>
      <c r="E1065" s="170"/>
      <c r="F1065" s="170"/>
      <c r="G1065" s="170"/>
      <c r="H1065" s="170"/>
      <c r="I1065" s="170"/>
    </row>
    <row r="1066" spans="2:9" ht="11.25">
      <c r="B1066" s="170"/>
      <c r="C1066" s="170"/>
      <c r="D1066" s="170"/>
      <c r="E1066" s="170"/>
      <c r="F1066" s="170"/>
      <c r="G1066" s="170"/>
      <c r="H1066" s="170"/>
      <c r="I1066" s="170"/>
    </row>
    <row r="1067" spans="2:9" ht="11.25">
      <c r="B1067" s="170"/>
      <c r="C1067" s="170"/>
      <c r="D1067" s="170"/>
      <c r="E1067" s="170"/>
      <c r="F1067" s="170"/>
      <c r="G1067" s="170"/>
      <c r="H1067" s="170"/>
      <c r="I1067" s="170"/>
    </row>
    <row r="1068" spans="2:9" ht="11.25">
      <c r="B1068" s="170"/>
      <c r="C1068" s="170"/>
      <c r="D1068" s="170"/>
      <c r="E1068" s="170"/>
      <c r="F1068" s="170"/>
      <c r="G1068" s="170"/>
      <c r="H1068" s="170"/>
      <c r="I1068" s="170"/>
    </row>
    <row r="1069" spans="2:9" ht="11.25">
      <c r="B1069" s="170"/>
      <c r="C1069" s="170"/>
      <c r="D1069" s="170"/>
      <c r="E1069" s="170"/>
      <c r="F1069" s="170"/>
      <c r="G1069" s="170"/>
      <c r="H1069" s="170"/>
      <c r="I1069" s="170"/>
    </row>
    <row r="1070" spans="2:9" ht="11.25">
      <c r="B1070" s="170"/>
      <c r="C1070" s="170"/>
      <c r="D1070" s="170"/>
      <c r="E1070" s="170"/>
      <c r="F1070" s="170"/>
      <c r="G1070" s="170"/>
      <c r="H1070" s="170"/>
      <c r="I1070" s="170"/>
    </row>
    <row r="1071" spans="2:9" ht="11.25">
      <c r="B1071" s="170"/>
      <c r="C1071" s="170"/>
      <c r="D1071" s="170"/>
      <c r="E1071" s="170"/>
      <c r="F1071" s="170"/>
      <c r="G1071" s="170"/>
      <c r="H1071" s="170"/>
      <c r="I1071" s="170"/>
    </row>
    <row r="1072" spans="2:9" ht="11.25">
      <c r="B1072" s="170"/>
      <c r="C1072" s="170"/>
      <c r="D1072" s="170"/>
      <c r="E1072" s="170"/>
      <c r="F1072" s="170"/>
      <c r="G1072" s="170"/>
      <c r="H1072" s="170"/>
      <c r="I1072" s="170"/>
    </row>
    <row r="1073" spans="2:9" ht="11.25">
      <c r="B1073" s="170"/>
      <c r="C1073" s="170"/>
      <c r="D1073" s="170"/>
      <c r="E1073" s="170"/>
      <c r="F1073" s="170"/>
      <c r="G1073" s="170"/>
      <c r="H1073" s="170"/>
      <c r="I1073" s="170"/>
    </row>
    <row r="1074" spans="2:9" ht="11.25">
      <c r="B1074" s="170"/>
      <c r="C1074" s="170"/>
      <c r="D1074" s="170"/>
      <c r="E1074" s="170"/>
      <c r="F1074" s="170"/>
      <c r="G1074" s="170"/>
      <c r="H1074" s="170"/>
      <c r="I1074" s="170"/>
    </row>
    <row r="1075" spans="2:9" ht="11.25">
      <c r="B1075" s="170"/>
      <c r="C1075" s="170"/>
      <c r="D1075" s="170"/>
      <c r="E1075" s="170"/>
      <c r="F1075" s="170"/>
      <c r="G1075" s="170"/>
      <c r="H1075" s="170"/>
      <c r="I1075" s="170"/>
    </row>
    <row r="1076" spans="2:9" ht="11.25">
      <c r="B1076" s="170"/>
      <c r="C1076" s="170"/>
      <c r="D1076" s="170"/>
      <c r="E1076" s="170"/>
      <c r="F1076" s="170"/>
      <c r="G1076" s="170"/>
      <c r="H1076" s="170"/>
      <c r="I1076" s="170"/>
    </row>
    <row r="1077" spans="2:9" ht="11.25">
      <c r="B1077" s="170"/>
      <c r="C1077" s="170"/>
      <c r="D1077" s="170"/>
      <c r="E1077" s="170"/>
      <c r="F1077" s="170"/>
      <c r="G1077" s="170"/>
      <c r="H1077" s="170"/>
      <c r="I1077" s="170"/>
    </row>
    <row r="1078" spans="2:9" ht="11.25">
      <c r="B1078" s="170"/>
      <c r="C1078" s="170"/>
      <c r="D1078" s="170"/>
      <c r="E1078" s="170"/>
      <c r="F1078" s="170"/>
      <c r="G1078" s="170"/>
      <c r="H1078" s="170"/>
      <c r="I1078" s="170"/>
    </row>
    <row r="1079" spans="2:9" ht="11.25">
      <c r="B1079" s="170"/>
      <c r="C1079" s="170"/>
      <c r="D1079" s="170"/>
      <c r="E1079" s="170"/>
      <c r="F1079" s="170"/>
      <c r="G1079" s="170"/>
      <c r="H1079" s="170"/>
      <c r="I1079" s="170"/>
    </row>
    <row r="1080" spans="2:9" ht="11.25">
      <c r="B1080" s="170"/>
      <c r="C1080" s="170"/>
      <c r="D1080" s="170"/>
      <c r="E1080" s="170"/>
      <c r="F1080" s="170"/>
      <c r="G1080" s="170"/>
      <c r="H1080" s="170"/>
      <c r="I1080" s="170"/>
    </row>
    <row r="1081" spans="2:9" ht="11.25">
      <c r="B1081" s="170"/>
      <c r="C1081" s="170"/>
      <c r="D1081" s="170"/>
      <c r="E1081" s="170"/>
      <c r="F1081" s="170"/>
      <c r="G1081" s="170"/>
      <c r="H1081" s="170"/>
      <c r="I1081" s="170"/>
    </row>
    <row r="1082" spans="2:9" ht="11.25">
      <c r="B1082" s="170"/>
      <c r="C1082" s="170"/>
      <c r="D1082" s="170"/>
      <c r="E1082" s="170"/>
      <c r="F1082" s="170"/>
      <c r="G1082" s="170"/>
      <c r="H1082" s="170"/>
      <c r="I1082" s="170"/>
    </row>
    <row r="1083" spans="2:9" ht="11.25">
      <c r="B1083" s="170"/>
      <c r="C1083" s="170"/>
      <c r="D1083" s="170"/>
      <c r="E1083" s="170"/>
      <c r="F1083" s="170"/>
      <c r="G1083" s="170"/>
      <c r="H1083" s="170"/>
      <c r="I1083" s="170"/>
    </row>
    <row r="1084" spans="2:9" ht="11.25">
      <c r="B1084" s="170"/>
      <c r="C1084" s="170"/>
      <c r="D1084" s="170"/>
      <c r="E1084" s="170"/>
      <c r="F1084" s="170"/>
      <c r="G1084" s="170"/>
      <c r="H1084" s="170"/>
      <c r="I1084" s="170"/>
    </row>
    <row r="1085" spans="2:9" ht="11.25">
      <c r="B1085" s="170"/>
      <c r="C1085" s="170"/>
      <c r="D1085" s="170"/>
      <c r="E1085" s="170"/>
      <c r="F1085" s="170"/>
      <c r="G1085" s="170"/>
      <c r="H1085" s="170"/>
      <c r="I1085" s="170"/>
    </row>
    <row r="1086" spans="2:9" ht="11.25">
      <c r="B1086" s="170"/>
      <c r="C1086" s="170"/>
      <c r="D1086" s="170"/>
      <c r="E1086" s="170"/>
      <c r="F1086" s="170"/>
      <c r="G1086" s="170"/>
      <c r="H1086" s="170"/>
      <c r="I1086" s="170"/>
    </row>
    <row r="1087" spans="2:9" ht="11.25">
      <c r="B1087" s="170"/>
      <c r="C1087" s="170"/>
      <c r="D1087" s="170"/>
      <c r="E1087" s="170"/>
      <c r="F1087" s="170"/>
      <c r="G1087" s="170"/>
      <c r="H1087" s="170"/>
      <c r="I1087" s="170"/>
    </row>
    <row r="1088" spans="2:9" ht="11.25">
      <c r="B1088" s="170"/>
      <c r="C1088" s="170"/>
      <c r="D1088" s="170"/>
      <c r="E1088" s="170"/>
      <c r="F1088" s="170"/>
      <c r="G1088" s="170"/>
      <c r="H1088" s="170"/>
      <c r="I1088" s="170"/>
    </row>
    <row r="1089" spans="2:9" ht="11.25">
      <c r="B1089" s="170"/>
      <c r="C1089" s="170"/>
      <c r="D1089" s="170"/>
      <c r="E1089" s="170"/>
      <c r="F1089" s="170"/>
      <c r="G1089" s="170"/>
      <c r="H1089" s="170"/>
      <c r="I1089" s="170"/>
    </row>
    <row r="1090" spans="2:9" ht="11.25">
      <c r="B1090" s="170"/>
      <c r="C1090" s="170"/>
      <c r="D1090" s="170"/>
      <c r="E1090" s="170"/>
      <c r="F1090" s="170"/>
      <c r="G1090" s="170"/>
      <c r="H1090" s="170"/>
      <c r="I1090" s="170"/>
    </row>
    <row r="1091" spans="2:9" ht="11.25">
      <c r="B1091" s="170"/>
      <c r="C1091" s="170"/>
      <c r="D1091" s="170"/>
      <c r="E1091" s="170"/>
      <c r="F1091" s="170"/>
      <c r="G1091" s="170"/>
      <c r="H1091" s="170"/>
      <c r="I1091" s="170"/>
    </row>
    <row r="1092" spans="2:9" ht="11.25">
      <c r="B1092" s="170"/>
      <c r="C1092" s="170"/>
      <c r="D1092" s="170"/>
      <c r="E1092" s="170"/>
      <c r="F1092" s="170"/>
      <c r="G1092" s="170"/>
      <c r="H1092" s="170"/>
      <c r="I1092" s="170"/>
    </row>
    <row r="1093" spans="2:9" ht="11.25">
      <c r="B1093" s="170"/>
      <c r="C1093" s="170"/>
      <c r="D1093" s="170"/>
      <c r="E1093" s="170"/>
      <c r="F1093" s="170"/>
      <c r="G1093" s="170"/>
      <c r="H1093" s="170"/>
      <c r="I1093" s="170"/>
    </row>
    <row r="1094" spans="2:9" ht="11.25">
      <c r="B1094" s="170"/>
      <c r="C1094" s="170"/>
      <c r="D1094" s="170"/>
      <c r="E1094" s="170"/>
      <c r="F1094" s="170"/>
      <c r="G1094" s="170"/>
      <c r="H1094" s="170"/>
      <c r="I1094" s="170"/>
    </row>
    <row r="1095" spans="2:9" ht="11.25">
      <c r="B1095" s="170"/>
      <c r="C1095" s="170"/>
      <c r="D1095" s="170"/>
      <c r="E1095" s="170"/>
      <c r="F1095" s="170"/>
      <c r="G1095" s="170"/>
      <c r="H1095" s="170"/>
      <c r="I1095" s="170"/>
    </row>
    <row r="1096" spans="2:9" ht="11.25">
      <c r="B1096" s="170"/>
      <c r="C1096" s="170"/>
      <c r="D1096" s="170"/>
      <c r="E1096" s="170"/>
      <c r="F1096" s="170"/>
      <c r="G1096" s="170"/>
      <c r="H1096" s="170"/>
      <c r="I1096" s="170"/>
    </row>
    <row r="1097" spans="2:9" ht="11.25">
      <c r="B1097" s="170"/>
      <c r="C1097" s="170"/>
      <c r="D1097" s="170"/>
      <c r="E1097" s="170"/>
      <c r="F1097" s="170"/>
      <c r="G1097" s="170"/>
      <c r="H1097" s="170"/>
      <c r="I1097" s="170"/>
    </row>
    <row r="1098" spans="2:9" ht="11.25">
      <c r="B1098" s="170"/>
      <c r="C1098" s="170"/>
      <c r="D1098" s="170"/>
      <c r="E1098" s="170"/>
      <c r="F1098" s="170"/>
      <c r="G1098" s="170"/>
      <c r="H1098" s="170"/>
      <c r="I1098" s="170"/>
    </row>
    <row r="1099" spans="2:9" ht="11.25">
      <c r="B1099" s="170"/>
      <c r="C1099" s="170"/>
      <c r="D1099" s="170"/>
      <c r="E1099" s="170"/>
      <c r="F1099" s="170"/>
      <c r="G1099" s="170"/>
      <c r="H1099" s="170"/>
      <c r="I1099" s="170"/>
    </row>
    <row r="1100" spans="2:9" ht="11.25">
      <c r="B1100" s="170"/>
      <c r="C1100" s="170"/>
      <c r="D1100" s="170"/>
      <c r="E1100" s="170"/>
      <c r="F1100" s="170"/>
      <c r="G1100" s="170"/>
      <c r="H1100" s="170"/>
      <c r="I1100" s="170"/>
    </row>
    <row r="1101" spans="2:9" ht="11.25">
      <c r="B1101" s="170"/>
      <c r="C1101" s="170"/>
      <c r="D1101" s="170"/>
      <c r="E1101" s="170"/>
      <c r="F1101" s="170"/>
      <c r="G1101" s="170"/>
      <c r="H1101" s="170"/>
      <c r="I1101" s="170"/>
    </row>
    <row r="1102" spans="2:9" ht="11.25">
      <c r="B1102" s="170"/>
      <c r="C1102" s="170"/>
      <c r="D1102" s="170"/>
      <c r="E1102" s="170"/>
      <c r="F1102" s="170"/>
      <c r="G1102" s="170"/>
      <c r="H1102" s="170"/>
      <c r="I1102" s="170"/>
    </row>
    <row r="1103" spans="2:9" ht="11.25">
      <c r="B1103" s="170"/>
      <c r="C1103" s="170"/>
      <c r="D1103" s="170"/>
      <c r="E1103" s="170"/>
      <c r="F1103" s="170"/>
      <c r="G1103" s="170"/>
      <c r="H1103" s="170"/>
      <c r="I1103" s="170"/>
    </row>
    <row r="1104" spans="2:9" ht="11.25">
      <c r="B1104" s="170"/>
      <c r="C1104" s="170"/>
      <c r="D1104" s="170"/>
      <c r="E1104" s="170"/>
      <c r="F1104" s="170"/>
      <c r="G1104" s="170"/>
      <c r="H1104" s="170"/>
      <c r="I1104" s="170"/>
    </row>
    <row r="1105" spans="2:9" ht="11.25">
      <c r="B1105" s="170"/>
      <c r="C1105" s="170"/>
      <c r="D1105" s="170"/>
      <c r="E1105" s="170"/>
      <c r="F1105" s="170"/>
      <c r="G1105" s="170"/>
      <c r="H1105" s="170"/>
      <c r="I1105" s="170"/>
    </row>
    <row r="1106" spans="2:9" ht="11.25">
      <c r="B1106" s="170"/>
      <c r="C1106" s="170"/>
      <c r="D1106" s="170"/>
      <c r="E1106" s="170"/>
      <c r="F1106" s="170"/>
      <c r="G1106" s="170"/>
      <c r="H1106" s="170"/>
      <c r="I1106" s="170"/>
    </row>
    <row r="1107" spans="2:9" ht="11.25">
      <c r="B1107" s="170"/>
      <c r="C1107" s="170"/>
      <c r="D1107" s="170"/>
      <c r="E1107" s="170"/>
      <c r="F1107" s="170"/>
      <c r="G1107" s="170"/>
      <c r="H1107" s="170"/>
      <c r="I1107" s="170"/>
    </row>
    <row r="1108" spans="2:9" ht="11.25">
      <c r="B1108" s="170"/>
      <c r="C1108" s="170"/>
      <c r="D1108" s="170"/>
      <c r="E1108" s="170"/>
      <c r="F1108" s="170"/>
      <c r="G1108" s="170"/>
      <c r="H1108" s="170"/>
      <c r="I1108" s="170"/>
    </row>
    <row r="1109" spans="2:9" ht="11.25">
      <c r="B1109" s="170"/>
      <c r="C1109" s="170"/>
      <c r="D1109" s="170"/>
      <c r="E1109" s="170"/>
      <c r="F1109" s="170"/>
      <c r="G1109" s="170"/>
      <c r="H1109" s="170"/>
      <c r="I1109" s="170"/>
    </row>
    <row r="1110" spans="2:9" ht="11.25">
      <c r="B1110" s="170"/>
      <c r="C1110" s="170"/>
      <c r="D1110" s="170"/>
      <c r="E1110" s="170"/>
      <c r="F1110" s="170"/>
      <c r="G1110" s="170"/>
      <c r="H1110" s="170"/>
      <c r="I1110" s="170"/>
    </row>
    <row r="1111" spans="2:9" ht="11.25">
      <c r="B1111" s="170"/>
      <c r="C1111" s="170"/>
      <c r="D1111" s="170"/>
      <c r="E1111" s="170"/>
      <c r="F1111" s="170"/>
      <c r="G1111" s="170"/>
      <c r="H1111" s="170"/>
      <c r="I1111" s="170"/>
    </row>
    <row r="1112" spans="2:9" ht="11.25">
      <c r="B1112" s="170"/>
      <c r="C1112" s="170"/>
      <c r="D1112" s="170"/>
      <c r="E1112" s="170"/>
      <c r="F1112" s="170"/>
      <c r="G1112" s="170"/>
      <c r="H1112" s="170"/>
      <c r="I1112" s="170"/>
    </row>
    <row r="1113" spans="2:9" ht="11.25">
      <c r="B1113" s="170"/>
      <c r="C1113" s="170"/>
      <c r="D1113" s="170"/>
      <c r="E1113" s="170"/>
      <c r="F1113" s="170"/>
      <c r="G1113" s="170"/>
      <c r="H1113" s="170"/>
      <c r="I1113" s="170"/>
    </row>
    <row r="1114" spans="2:9" ht="11.25">
      <c r="B1114" s="170"/>
      <c r="C1114" s="170"/>
      <c r="D1114" s="170"/>
      <c r="E1114" s="170"/>
      <c r="F1114" s="170"/>
      <c r="G1114" s="170"/>
      <c r="H1114" s="170"/>
      <c r="I1114" s="170"/>
    </row>
    <row r="1115" spans="2:9" ht="11.25">
      <c r="B1115" s="170"/>
      <c r="C1115" s="170"/>
      <c r="D1115" s="170"/>
      <c r="E1115" s="170"/>
      <c r="F1115" s="170"/>
      <c r="G1115" s="170"/>
      <c r="H1115" s="170"/>
      <c r="I1115" s="170"/>
    </row>
    <row r="1116" spans="2:9" ht="11.25">
      <c r="B1116" s="170"/>
      <c r="C1116" s="170"/>
      <c r="D1116" s="170"/>
      <c r="E1116" s="170"/>
      <c r="F1116" s="170"/>
      <c r="G1116" s="170"/>
      <c r="H1116" s="170"/>
      <c r="I1116" s="170"/>
    </row>
    <row r="1117" spans="2:9" ht="11.25">
      <c r="B1117" s="170"/>
      <c r="C1117" s="170"/>
      <c r="D1117" s="170"/>
      <c r="E1117" s="170"/>
      <c r="F1117" s="170"/>
      <c r="G1117" s="170"/>
      <c r="H1117" s="170"/>
      <c r="I1117" s="170"/>
    </row>
    <row r="1118" spans="2:9" ht="11.25">
      <c r="B1118" s="170"/>
      <c r="C1118" s="170"/>
      <c r="D1118" s="170"/>
      <c r="E1118" s="170"/>
      <c r="F1118" s="170"/>
      <c r="G1118" s="170"/>
      <c r="H1118" s="170"/>
      <c r="I1118" s="170"/>
    </row>
    <row r="1119" spans="2:9" ht="11.25">
      <c r="B1119" s="170"/>
      <c r="C1119" s="170"/>
      <c r="D1119" s="170"/>
      <c r="E1119" s="170"/>
      <c r="F1119" s="170"/>
      <c r="G1119" s="170"/>
      <c r="H1119" s="170"/>
      <c r="I1119" s="170"/>
    </row>
    <row r="1120" spans="2:9" ht="11.25">
      <c r="B1120" s="170"/>
      <c r="C1120" s="170"/>
      <c r="D1120" s="170"/>
      <c r="E1120" s="170"/>
      <c r="F1120" s="170"/>
      <c r="G1120" s="170"/>
      <c r="H1120" s="170"/>
      <c r="I1120" s="170"/>
    </row>
    <row r="1121" spans="2:9" ht="11.25">
      <c r="B1121" s="170"/>
      <c r="C1121" s="170"/>
      <c r="D1121" s="170"/>
      <c r="E1121" s="170"/>
      <c r="F1121" s="170"/>
      <c r="G1121" s="170"/>
      <c r="H1121" s="170"/>
      <c r="I1121" s="170"/>
    </row>
    <row r="1122" spans="2:9" ht="11.25">
      <c r="B1122" s="170"/>
      <c r="C1122" s="170"/>
      <c r="D1122" s="170"/>
      <c r="E1122" s="170"/>
      <c r="F1122" s="170"/>
      <c r="G1122" s="170"/>
      <c r="H1122" s="170"/>
      <c r="I1122" s="170"/>
    </row>
    <row r="1123" spans="2:9" ht="11.25">
      <c r="B1123" s="170"/>
      <c r="C1123" s="170"/>
      <c r="D1123" s="170"/>
      <c r="E1123" s="170"/>
      <c r="F1123" s="170"/>
      <c r="G1123" s="170"/>
      <c r="H1123" s="170"/>
      <c r="I1123" s="170"/>
    </row>
    <row r="1124" spans="2:9" ht="11.25">
      <c r="B1124" s="170"/>
      <c r="C1124" s="170"/>
      <c r="D1124" s="170"/>
      <c r="E1124" s="170"/>
      <c r="F1124" s="170"/>
      <c r="G1124" s="170"/>
      <c r="H1124" s="170"/>
      <c r="I1124" s="170"/>
    </row>
    <row r="1125" spans="2:9" ht="11.25">
      <c r="B1125" s="170"/>
      <c r="C1125" s="170"/>
      <c r="D1125" s="170"/>
      <c r="E1125" s="170"/>
      <c r="F1125" s="170"/>
      <c r="G1125" s="170"/>
      <c r="H1125" s="170"/>
      <c r="I1125" s="170"/>
    </row>
    <row r="1126" spans="2:9" ht="11.25">
      <c r="B1126" s="170"/>
      <c r="C1126" s="170"/>
      <c r="D1126" s="170"/>
      <c r="E1126" s="170"/>
      <c r="F1126" s="170"/>
      <c r="G1126" s="170"/>
      <c r="H1126" s="170"/>
      <c r="I1126" s="170"/>
    </row>
    <row r="1127" spans="2:9" ht="11.25">
      <c r="B1127" s="170"/>
      <c r="C1127" s="170"/>
      <c r="D1127" s="170"/>
      <c r="E1127" s="170"/>
      <c r="F1127" s="170"/>
      <c r="G1127" s="170"/>
      <c r="H1127" s="170"/>
      <c r="I1127" s="170"/>
    </row>
    <row r="1128" spans="2:9" ht="11.25">
      <c r="B1128" s="170"/>
      <c r="C1128" s="170"/>
      <c r="D1128" s="170"/>
      <c r="E1128" s="170"/>
      <c r="F1128" s="170"/>
      <c r="G1128" s="170"/>
      <c r="H1128" s="170"/>
      <c r="I1128" s="170"/>
    </row>
    <row r="1129" spans="2:9" ht="11.25">
      <c r="B1129" s="170"/>
      <c r="C1129" s="170"/>
      <c r="D1129" s="170"/>
      <c r="E1129" s="170"/>
      <c r="F1129" s="170"/>
      <c r="G1129" s="170"/>
      <c r="H1129" s="170"/>
      <c r="I1129" s="170"/>
    </row>
    <row r="1130" spans="2:9" ht="11.25">
      <c r="B1130" s="170"/>
      <c r="C1130" s="170"/>
      <c r="D1130" s="170"/>
      <c r="E1130" s="170"/>
      <c r="F1130" s="170"/>
      <c r="G1130" s="170"/>
      <c r="H1130" s="170"/>
      <c r="I1130" s="170"/>
    </row>
    <row r="1131" spans="2:9" ht="11.25">
      <c r="B1131" s="170"/>
      <c r="C1131" s="170"/>
      <c r="D1131" s="170"/>
      <c r="E1131" s="170"/>
      <c r="F1131" s="170"/>
      <c r="G1131" s="170"/>
      <c r="H1131" s="170"/>
      <c r="I1131" s="170"/>
    </row>
    <row r="1132" spans="2:9" ht="11.25">
      <c r="B1132" s="170"/>
      <c r="C1132" s="170"/>
      <c r="D1132" s="170"/>
      <c r="E1132" s="170"/>
      <c r="F1132" s="170"/>
      <c r="G1132" s="170"/>
      <c r="H1132" s="170"/>
      <c r="I1132" s="170"/>
    </row>
    <row r="1133" spans="2:9" ht="11.25">
      <c r="B1133" s="170"/>
      <c r="C1133" s="170"/>
      <c r="D1133" s="170"/>
      <c r="E1133" s="170"/>
      <c r="F1133" s="170"/>
      <c r="G1133" s="170"/>
      <c r="H1133" s="170"/>
      <c r="I1133" s="170"/>
    </row>
    <row r="1134" spans="2:9" ht="11.25">
      <c r="B1134" s="170"/>
      <c r="C1134" s="170"/>
      <c r="D1134" s="170"/>
      <c r="E1134" s="170"/>
      <c r="F1134" s="170"/>
      <c r="G1134" s="170"/>
      <c r="H1134" s="170"/>
      <c r="I1134" s="170"/>
    </row>
    <row r="1135" spans="2:9" ht="11.25">
      <c r="B1135" s="170"/>
      <c r="C1135" s="170"/>
      <c r="D1135" s="170"/>
      <c r="E1135" s="170"/>
      <c r="F1135" s="170"/>
      <c r="G1135" s="170"/>
      <c r="H1135" s="170"/>
      <c r="I1135" s="170"/>
    </row>
    <row r="1136" spans="2:9" ht="11.25">
      <c r="B1136" s="170"/>
      <c r="C1136" s="170"/>
      <c r="D1136" s="170"/>
      <c r="E1136" s="170"/>
      <c r="F1136" s="170"/>
      <c r="G1136" s="170"/>
      <c r="H1136" s="170"/>
      <c r="I1136" s="170"/>
    </row>
    <row r="1137" spans="2:9" ht="11.25">
      <c r="B1137" s="170"/>
      <c r="C1137" s="170"/>
      <c r="D1137" s="170"/>
      <c r="E1137" s="170"/>
      <c r="F1137" s="170"/>
      <c r="G1137" s="170"/>
      <c r="H1137" s="170"/>
      <c r="I1137" s="170"/>
    </row>
    <row r="1138" spans="2:9" ht="11.25">
      <c r="B1138" s="170"/>
      <c r="C1138" s="170"/>
      <c r="D1138" s="170"/>
      <c r="E1138" s="170"/>
      <c r="F1138" s="170"/>
      <c r="G1138" s="170"/>
      <c r="H1138" s="170"/>
      <c r="I1138" s="170"/>
    </row>
    <row r="1139" spans="2:9" ht="11.25">
      <c r="B1139" s="170"/>
      <c r="C1139" s="170"/>
      <c r="D1139" s="170"/>
      <c r="E1139" s="170"/>
      <c r="F1139" s="170"/>
      <c r="G1139" s="170"/>
      <c r="H1139" s="170"/>
      <c r="I1139" s="170"/>
    </row>
    <row r="1140" spans="2:9" ht="11.25">
      <c r="B1140" s="170"/>
      <c r="C1140" s="170"/>
      <c r="D1140" s="170"/>
      <c r="E1140" s="170"/>
      <c r="F1140" s="170"/>
      <c r="G1140" s="170"/>
      <c r="H1140" s="170"/>
      <c r="I1140" s="170"/>
    </row>
    <row r="1141" spans="2:9" ht="11.25">
      <c r="B1141" s="170"/>
      <c r="C1141" s="170"/>
      <c r="D1141" s="170"/>
      <c r="E1141" s="170"/>
      <c r="F1141" s="170"/>
      <c r="G1141" s="170"/>
      <c r="H1141" s="170"/>
      <c r="I1141" s="170"/>
    </row>
    <row r="1142" spans="2:9" ht="11.25">
      <c r="B1142" s="170"/>
      <c r="C1142" s="170"/>
      <c r="D1142" s="170"/>
      <c r="E1142" s="170"/>
      <c r="F1142" s="170"/>
      <c r="G1142" s="170"/>
      <c r="H1142" s="170"/>
      <c r="I1142" s="170"/>
    </row>
    <row r="1143" spans="2:9" ht="11.25">
      <c r="B1143" s="170"/>
      <c r="C1143" s="170"/>
      <c r="D1143" s="170"/>
      <c r="E1143" s="170"/>
      <c r="F1143" s="170"/>
      <c r="G1143" s="170"/>
      <c r="H1143" s="170"/>
      <c r="I1143" s="170"/>
    </row>
    <row r="1144" spans="2:9" ht="11.25">
      <c r="B1144" s="170"/>
      <c r="C1144" s="170"/>
      <c r="D1144" s="170"/>
      <c r="E1144" s="170"/>
      <c r="F1144" s="170"/>
      <c r="G1144" s="170"/>
      <c r="H1144" s="170"/>
      <c r="I1144" s="170"/>
    </row>
    <row r="1145" spans="2:9" ht="11.25">
      <c r="B1145" s="170"/>
      <c r="C1145" s="170"/>
      <c r="D1145" s="170"/>
      <c r="E1145" s="170"/>
      <c r="F1145" s="170"/>
      <c r="G1145" s="170"/>
      <c r="H1145" s="170"/>
      <c r="I1145" s="170"/>
    </row>
    <row r="1146" spans="2:9" ht="11.25">
      <c r="B1146" s="170"/>
      <c r="C1146" s="170"/>
      <c r="D1146" s="170"/>
      <c r="E1146" s="170"/>
      <c r="F1146" s="170"/>
      <c r="G1146" s="170"/>
      <c r="H1146" s="170"/>
      <c r="I1146" s="170"/>
    </row>
    <row r="1147" spans="2:9" ht="11.25">
      <c r="B1147" s="170"/>
      <c r="C1147" s="170"/>
      <c r="D1147" s="170"/>
      <c r="E1147" s="170"/>
      <c r="F1147" s="170"/>
      <c r="G1147" s="170"/>
      <c r="H1147" s="170"/>
      <c r="I1147" s="170"/>
    </row>
    <row r="1148" spans="2:9" ht="11.25">
      <c r="B1148" s="170"/>
      <c r="C1148" s="170"/>
      <c r="D1148" s="170"/>
      <c r="E1148" s="170"/>
      <c r="F1148" s="170"/>
      <c r="G1148" s="170"/>
      <c r="H1148" s="170"/>
      <c r="I1148" s="170"/>
    </row>
    <row r="1149" spans="2:9" ht="11.25">
      <c r="B1149" s="170"/>
      <c r="C1149" s="170"/>
      <c r="D1149" s="170"/>
      <c r="E1149" s="170"/>
      <c r="F1149" s="170"/>
      <c r="G1149" s="170"/>
      <c r="H1149" s="170"/>
      <c r="I1149" s="170"/>
    </row>
    <row r="1150" spans="2:9" ht="11.25">
      <c r="B1150" s="170"/>
      <c r="C1150" s="170"/>
      <c r="D1150" s="170"/>
      <c r="E1150" s="170"/>
      <c r="F1150" s="170"/>
      <c r="G1150" s="170"/>
      <c r="H1150" s="170"/>
      <c r="I1150" s="170"/>
    </row>
    <row r="1151" spans="2:9" ht="11.25">
      <c r="B1151" s="170"/>
      <c r="C1151" s="170"/>
      <c r="D1151" s="170"/>
      <c r="E1151" s="170"/>
      <c r="F1151" s="170"/>
      <c r="G1151" s="170"/>
      <c r="H1151" s="170"/>
      <c r="I1151" s="170"/>
    </row>
    <row r="1152" spans="2:9" ht="11.25">
      <c r="B1152" s="170"/>
      <c r="C1152" s="170"/>
      <c r="D1152" s="170"/>
      <c r="E1152" s="170"/>
      <c r="F1152" s="170"/>
      <c r="G1152" s="170"/>
      <c r="H1152" s="170"/>
      <c r="I1152" s="170"/>
    </row>
    <row r="1153" spans="2:9" ht="11.25">
      <c r="B1153" s="170"/>
      <c r="C1153" s="170"/>
      <c r="D1153" s="170"/>
      <c r="E1153" s="170"/>
      <c r="F1153" s="170"/>
      <c r="G1153" s="170"/>
      <c r="H1153" s="170"/>
      <c r="I1153" s="170"/>
    </row>
    <row r="1154" spans="2:9" ht="11.25">
      <c r="B1154" s="170"/>
      <c r="C1154" s="170"/>
      <c r="D1154" s="170"/>
      <c r="E1154" s="170"/>
      <c r="F1154" s="170"/>
      <c r="G1154" s="170"/>
      <c r="H1154" s="170"/>
      <c r="I1154" s="170"/>
    </row>
    <row r="1155" spans="2:9" ht="11.25">
      <c r="B1155" s="170"/>
      <c r="C1155" s="170"/>
      <c r="D1155" s="170"/>
      <c r="E1155" s="170"/>
      <c r="F1155" s="170"/>
      <c r="G1155" s="170"/>
      <c r="H1155" s="170"/>
      <c r="I1155" s="170"/>
    </row>
    <row r="1156" spans="2:9" ht="11.25">
      <c r="B1156" s="170"/>
      <c r="C1156" s="170"/>
      <c r="D1156" s="170"/>
      <c r="E1156" s="170"/>
      <c r="F1156" s="170"/>
      <c r="G1156" s="170"/>
      <c r="H1156" s="170"/>
      <c r="I1156" s="170"/>
    </row>
    <row r="1157" spans="2:9" ht="11.25">
      <c r="B1157" s="170"/>
      <c r="C1157" s="170"/>
      <c r="D1157" s="170"/>
      <c r="E1157" s="170"/>
      <c r="F1157" s="170"/>
      <c r="G1157" s="170"/>
      <c r="H1157" s="170"/>
      <c r="I1157" s="170"/>
    </row>
    <row r="1158" spans="2:9" ht="11.25">
      <c r="B1158" s="170"/>
      <c r="C1158" s="170"/>
      <c r="D1158" s="170"/>
      <c r="E1158" s="170"/>
      <c r="F1158" s="170"/>
      <c r="G1158" s="170"/>
      <c r="H1158" s="170"/>
      <c r="I1158" s="170"/>
    </row>
    <row r="1159" spans="2:9" ht="11.25">
      <c r="B1159" s="170"/>
      <c r="C1159" s="170"/>
      <c r="D1159" s="170"/>
      <c r="E1159" s="170"/>
      <c r="F1159" s="170"/>
      <c r="G1159" s="170"/>
      <c r="H1159" s="170"/>
      <c r="I1159" s="170"/>
    </row>
    <row r="1160" spans="2:9" ht="11.25">
      <c r="B1160" s="170"/>
      <c r="C1160" s="170"/>
      <c r="D1160" s="170"/>
      <c r="E1160" s="170"/>
      <c r="F1160" s="170"/>
      <c r="G1160" s="170"/>
      <c r="H1160" s="170"/>
      <c r="I1160" s="170"/>
    </row>
    <row r="1161" spans="2:9" ht="11.25">
      <c r="B1161" s="170"/>
      <c r="C1161" s="170"/>
      <c r="D1161" s="170"/>
      <c r="E1161" s="170"/>
      <c r="F1161" s="170"/>
      <c r="G1161" s="170"/>
      <c r="H1161" s="170"/>
      <c r="I1161" s="170"/>
    </row>
    <row r="1162" spans="2:9" ht="11.25">
      <c r="B1162" s="170"/>
      <c r="C1162" s="170"/>
      <c r="D1162" s="170"/>
      <c r="E1162" s="170"/>
      <c r="F1162" s="170"/>
      <c r="G1162" s="170"/>
      <c r="H1162" s="170"/>
      <c r="I1162" s="170"/>
    </row>
    <row r="1163" spans="2:9" ht="11.25">
      <c r="B1163" s="170"/>
      <c r="C1163" s="170"/>
      <c r="D1163" s="170"/>
      <c r="E1163" s="170"/>
      <c r="F1163" s="170"/>
      <c r="G1163" s="170"/>
      <c r="H1163" s="170"/>
      <c r="I1163" s="170"/>
    </row>
    <row r="1164" spans="2:9" ht="11.25">
      <c r="B1164" s="170"/>
      <c r="C1164" s="170"/>
      <c r="D1164" s="170"/>
      <c r="E1164" s="170"/>
      <c r="F1164" s="170"/>
      <c r="G1164" s="170"/>
      <c r="H1164" s="170"/>
      <c r="I1164" s="170"/>
    </row>
    <row r="1165" spans="2:9" ht="11.25">
      <c r="B1165" s="170"/>
      <c r="C1165" s="170"/>
      <c r="D1165" s="170"/>
      <c r="E1165" s="170"/>
      <c r="F1165" s="170"/>
      <c r="G1165" s="170"/>
      <c r="H1165" s="170"/>
      <c r="I1165" s="170"/>
    </row>
    <row r="1166" spans="2:9" ht="11.25">
      <c r="B1166" s="170"/>
      <c r="C1166" s="170"/>
      <c r="D1166" s="170"/>
      <c r="E1166" s="170"/>
      <c r="F1166" s="170"/>
      <c r="G1166" s="170"/>
      <c r="H1166" s="170"/>
      <c r="I1166" s="170"/>
    </row>
    <row r="1167" spans="2:9" ht="11.25">
      <c r="B1167" s="170"/>
      <c r="C1167" s="170"/>
      <c r="D1167" s="170"/>
      <c r="E1167" s="170"/>
      <c r="F1167" s="170"/>
      <c r="G1167" s="170"/>
      <c r="H1167" s="170"/>
      <c r="I1167" s="170"/>
    </row>
    <row r="1168" spans="2:9" ht="11.25">
      <c r="B1168" s="170"/>
      <c r="C1168" s="170"/>
      <c r="D1168" s="170"/>
      <c r="E1168" s="170"/>
      <c r="F1168" s="170"/>
      <c r="G1168" s="170"/>
      <c r="H1168" s="170"/>
      <c r="I1168" s="170"/>
    </row>
    <row r="1169" spans="2:9" ht="11.25">
      <c r="B1169" s="170"/>
      <c r="C1169" s="170"/>
      <c r="D1169" s="170"/>
      <c r="E1169" s="170"/>
      <c r="F1169" s="170"/>
      <c r="G1169" s="170"/>
      <c r="H1169" s="170"/>
      <c r="I1169" s="170"/>
    </row>
    <row r="1170" spans="2:9" ht="11.25">
      <c r="B1170" s="170"/>
      <c r="C1170" s="170"/>
      <c r="D1170" s="170"/>
      <c r="E1170" s="170"/>
      <c r="F1170" s="170"/>
      <c r="G1170" s="170"/>
      <c r="H1170" s="170"/>
      <c r="I1170" s="170"/>
    </row>
    <row r="1171" spans="2:9" ht="11.25">
      <c r="B1171" s="170"/>
      <c r="C1171" s="170"/>
      <c r="D1171" s="170"/>
      <c r="E1171" s="170"/>
      <c r="F1171" s="170"/>
      <c r="G1171" s="170"/>
      <c r="H1171" s="170"/>
      <c r="I1171" s="170"/>
    </row>
    <row r="1172" spans="2:9" ht="11.25">
      <c r="B1172" s="170"/>
      <c r="C1172" s="170"/>
      <c r="D1172" s="170"/>
      <c r="E1172" s="170"/>
      <c r="F1172" s="170"/>
      <c r="G1172" s="170"/>
      <c r="H1172" s="170"/>
      <c r="I1172" s="170"/>
    </row>
    <row r="1173" spans="2:9" ht="11.25">
      <c r="B1173" s="170"/>
      <c r="C1173" s="170"/>
      <c r="D1173" s="170"/>
      <c r="E1173" s="170"/>
      <c r="F1173" s="170"/>
      <c r="G1173" s="170"/>
      <c r="H1173" s="170"/>
      <c r="I1173" s="170"/>
    </row>
    <row r="1174" spans="2:9" ht="11.25">
      <c r="B1174" s="170"/>
      <c r="C1174" s="170"/>
      <c r="D1174" s="170"/>
      <c r="E1174" s="170"/>
      <c r="F1174" s="170"/>
      <c r="G1174" s="170"/>
      <c r="H1174" s="170"/>
      <c r="I1174" s="170"/>
    </row>
    <row r="1175" spans="2:9" ht="11.25">
      <c r="B1175" s="170"/>
      <c r="C1175" s="170"/>
      <c r="D1175" s="170"/>
      <c r="E1175" s="170"/>
      <c r="F1175" s="170"/>
      <c r="G1175" s="170"/>
      <c r="H1175" s="170"/>
      <c r="I1175" s="170"/>
    </row>
    <row r="1176" spans="2:9" ht="11.25">
      <c r="B1176" s="170"/>
      <c r="C1176" s="170"/>
      <c r="D1176" s="170"/>
      <c r="E1176" s="170"/>
      <c r="F1176" s="170"/>
      <c r="G1176" s="170"/>
      <c r="H1176" s="170"/>
      <c r="I1176" s="170"/>
    </row>
    <row r="1177" spans="2:9" ht="11.25">
      <c r="B1177" s="170"/>
      <c r="C1177" s="170"/>
      <c r="D1177" s="170"/>
      <c r="E1177" s="170"/>
      <c r="F1177" s="170"/>
      <c r="G1177" s="170"/>
      <c r="H1177" s="170"/>
      <c r="I1177" s="170"/>
    </row>
    <row r="1178" spans="2:9" ht="11.25">
      <c r="B1178" s="170"/>
      <c r="C1178" s="170"/>
      <c r="D1178" s="170"/>
      <c r="E1178" s="170"/>
      <c r="F1178" s="170"/>
      <c r="G1178" s="170"/>
      <c r="H1178" s="170"/>
      <c r="I1178" s="170"/>
    </row>
    <row r="1179" spans="2:9" ht="11.25">
      <c r="B1179" s="170"/>
      <c r="C1179" s="170"/>
      <c r="D1179" s="170"/>
      <c r="E1179" s="170"/>
      <c r="F1179" s="170"/>
      <c r="G1179" s="170"/>
      <c r="H1179" s="170"/>
      <c r="I1179" s="170"/>
    </row>
    <row r="1180" spans="2:9" ht="11.25">
      <c r="B1180" s="170"/>
      <c r="C1180" s="170"/>
      <c r="D1180" s="170"/>
      <c r="E1180" s="170"/>
      <c r="F1180" s="170"/>
      <c r="G1180" s="170"/>
      <c r="H1180" s="170"/>
      <c r="I1180" s="170"/>
    </row>
    <row r="1181" spans="2:9" ht="11.25">
      <c r="B1181" s="170"/>
      <c r="C1181" s="170"/>
      <c r="D1181" s="170"/>
      <c r="E1181" s="170"/>
      <c r="F1181" s="170"/>
      <c r="G1181" s="170"/>
      <c r="H1181" s="170"/>
      <c r="I1181" s="170"/>
    </row>
    <row r="1182" spans="2:9" ht="11.25">
      <c r="B1182" s="170"/>
      <c r="C1182" s="170"/>
      <c r="D1182" s="170"/>
      <c r="E1182" s="170"/>
      <c r="F1182" s="170"/>
      <c r="G1182" s="170"/>
      <c r="H1182" s="170"/>
      <c r="I1182" s="170"/>
    </row>
    <row r="1183" spans="2:9" ht="11.25">
      <c r="B1183" s="170"/>
      <c r="C1183" s="170"/>
      <c r="D1183" s="170"/>
      <c r="E1183" s="170"/>
      <c r="F1183" s="170"/>
      <c r="G1183" s="170"/>
      <c r="H1183" s="170"/>
      <c r="I1183" s="170"/>
    </row>
    <row r="1184" spans="2:9" ht="11.25">
      <c r="B1184" s="170"/>
      <c r="C1184" s="170"/>
      <c r="D1184" s="170"/>
      <c r="E1184" s="170"/>
      <c r="F1184" s="170"/>
      <c r="G1184" s="170"/>
      <c r="H1184" s="170"/>
      <c r="I1184" s="170"/>
    </row>
    <row r="1185" spans="2:9" ht="11.25">
      <c r="B1185" s="170"/>
      <c r="C1185" s="170"/>
      <c r="D1185" s="170"/>
      <c r="E1185" s="170"/>
      <c r="F1185" s="170"/>
      <c r="G1185" s="170"/>
      <c r="H1185" s="170"/>
      <c r="I1185" s="170"/>
    </row>
    <row r="1186" spans="2:9" ht="11.25">
      <c r="B1186" s="170"/>
      <c r="C1186" s="170"/>
      <c r="D1186" s="170"/>
      <c r="E1186" s="170"/>
      <c r="F1186" s="170"/>
      <c r="G1186" s="170"/>
      <c r="H1186" s="170"/>
      <c r="I1186" s="170"/>
    </row>
    <row r="1187" spans="2:9" ht="11.25">
      <c r="B1187" s="170"/>
      <c r="C1187" s="170"/>
      <c r="D1187" s="170"/>
      <c r="E1187" s="170"/>
      <c r="F1187" s="170"/>
      <c r="G1187" s="170"/>
      <c r="H1187" s="170"/>
      <c r="I1187" s="170"/>
    </row>
    <row r="1188" spans="2:9" ht="11.25">
      <c r="B1188" s="170"/>
      <c r="C1188" s="170"/>
      <c r="D1188" s="170"/>
      <c r="E1188" s="170"/>
      <c r="F1188" s="170"/>
      <c r="G1188" s="170"/>
      <c r="H1188" s="170"/>
      <c r="I1188" s="170"/>
    </row>
    <row r="1189" spans="2:9" ht="11.25">
      <c r="B1189" s="170"/>
      <c r="C1189" s="170"/>
      <c r="D1189" s="170"/>
      <c r="E1189" s="170"/>
      <c r="F1189" s="170"/>
      <c r="G1189" s="170"/>
      <c r="H1189" s="170"/>
      <c r="I1189" s="170"/>
    </row>
    <row r="1190" spans="2:9" ht="11.25">
      <c r="B1190" s="170"/>
      <c r="C1190" s="170"/>
      <c r="D1190" s="170"/>
      <c r="E1190" s="170"/>
      <c r="F1190" s="170"/>
      <c r="G1190" s="170"/>
      <c r="H1190" s="170"/>
      <c r="I1190" s="170"/>
    </row>
    <row r="1191" spans="2:9" ht="11.25">
      <c r="B1191" s="170"/>
      <c r="C1191" s="170"/>
      <c r="D1191" s="170"/>
      <c r="E1191" s="170"/>
      <c r="F1191" s="170"/>
      <c r="G1191" s="170"/>
      <c r="H1191" s="170"/>
      <c r="I1191" s="170"/>
    </row>
    <row r="1192" spans="2:9" ht="11.25">
      <c r="B1192" s="170"/>
      <c r="C1192" s="170"/>
      <c r="D1192" s="170"/>
      <c r="E1192" s="170"/>
      <c r="F1192" s="170"/>
      <c r="G1192" s="170"/>
      <c r="H1192" s="170"/>
      <c r="I1192" s="170"/>
    </row>
    <row r="1193" spans="2:9" ht="11.25">
      <c r="B1193" s="170"/>
      <c r="C1193" s="170"/>
      <c r="D1193" s="170"/>
      <c r="E1193" s="170"/>
      <c r="F1193" s="170"/>
      <c r="G1193" s="170"/>
      <c r="H1193" s="170"/>
      <c r="I1193" s="170"/>
    </row>
    <row r="1194" spans="2:9" ht="11.25">
      <c r="B1194" s="170"/>
      <c r="C1194" s="170"/>
      <c r="D1194" s="170"/>
      <c r="E1194" s="170"/>
      <c r="F1194" s="170"/>
      <c r="G1194" s="170"/>
      <c r="H1194" s="170"/>
      <c r="I1194" s="170"/>
    </row>
    <row r="1195" spans="2:9" ht="11.25">
      <c r="B1195" s="170"/>
      <c r="C1195" s="170"/>
      <c r="D1195" s="170"/>
      <c r="E1195" s="170"/>
      <c r="F1195" s="170"/>
      <c r="G1195" s="170"/>
      <c r="H1195" s="170"/>
      <c r="I1195" s="170"/>
    </row>
    <row r="1196" spans="2:9" ht="11.25">
      <c r="B1196" s="170"/>
      <c r="C1196" s="170"/>
      <c r="D1196" s="170"/>
      <c r="E1196" s="170"/>
      <c r="F1196" s="170"/>
      <c r="G1196" s="170"/>
      <c r="H1196" s="170"/>
      <c r="I1196" s="170"/>
    </row>
    <row r="1197" spans="2:9" ht="11.25">
      <c r="B1197" s="170"/>
      <c r="C1197" s="170"/>
      <c r="D1197" s="170"/>
      <c r="E1197" s="170"/>
      <c r="F1197" s="170"/>
      <c r="G1197" s="170"/>
      <c r="H1197" s="170"/>
      <c r="I1197" s="170"/>
    </row>
    <row r="1198" spans="2:9" ht="11.25">
      <c r="B1198" s="170"/>
      <c r="C1198" s="170"/>
      <c r="D1198" s="170"/>
      <c r="E1198" s="170"/>
      <c r="F1198" s="170"/>
      <c r="G1198" s="170"/>
      <c r="H1198" s="170"/>
      <c r="I1198" s="170"/>
    </row>
    <row r="1199" spans="2:9" ht="11.25">
      <c r="B1199" s="170"/>
      <c r="C1199" s="170"/>
      <c r="D1199" s="170"/>
      <c r="E1199" s="170"/>
      <c r="F1199" s="170"/>
      <c r="G1199" s="170"/>
      <c r="H1199" s="170"/>
      <c r="I1199" s="170"/>
    </row>
    <row r="1200" spans="2:9" ht="11.25">
      <c r="B1200" s="170"/>
      <c r="C1200" s="170"/>
      <c r="D1200" s="170"/>
      <c r="E1200" s="170"/>
      <c r="F1200" s="170"/>
      <c r="G1200" s="170"/>
      <c r="H1200" s="170"/>
      <c r="I1200" s="170"/>
    </row>
    <row r="1201" spans="2:9" ht="11.25">
      <c r="B1201" s="170"/>
      <c r="C1201" s="170"/>
      <c r="D1201" s="170"/>
      <c r="E1201" s="170"/>
      <c r="F1201" s="170"/>
      <c r="G1201" s="170"/>
      <c r="H1201" s="170"/>
      <c r="I1201" s="170"/>
    </row>
    <row r="1202" spans="2:9" ht="11.25">
      <c r="B1202" s="170"/>
      <c r="C1202" s="170"/>
      <c r="D1202" s="170"/>
      <c r="E1202" s="170"/>
      <c r="F1202" s="170"/>
      <c r="G1202" s="170"/>
      <c r="H1202" s="170"/>
      <c r="I1202" s="170"/>
    </row>
    <row r="1203" spans="2:9" ht="11.25">
      <c r="B1203" s="170"/>
      <c r="C1203" s="170"/>
      <c r="D1203" s="170"/>
      <c r="E1203" s="170"/>
      <c r="F1203" s="170"/>
      <c r="G1203" s="170"/>
      <c r="H1203" s="170"/>
      <c r="I1203" s="170"/>
    </row>
    <row r="1204" spans="2:9" ht="11.25">
      <c r="B1204" s="170"/>
      <c r="C1204" s="170"/>
      <c r="D1204" s="170"/>
      <c r="E1204" s="170"/>
      <c r="F1204" s="170"/>
      <c r="G1204" s="170"/>
      <c r="H1204" s="170"/>
      <c r="I1204" s="170"/>
    </row>
    <row r="1205" spans="2:9" ht="11.25">
      <c r="B1205" s="170"/>
      <c r="C1205" s="170"/>
      <c r="D1205" s="170"/>
      <c r="E1205" s="170"/>
      <c r="F1205" s="170"/>
      <c r="G1205" s="170"/>
      <c r="H1205" s="170"/>
      <c r="I1205" s="170"/>
    </row>
    <row r="1206" spans="2:9" ht="11.25">
      <c r="B1206" s="170"/>
      <c r="C1206" s="170"/>
      <c r="D1206" s="170"/>
      <c r="E1206" s="170"/>
      <c r="F1206" s="170"/>
      <c r="G1206" s="170"/>
      <c r="H1206" s="170"/>
      <c r="I1206" s="170"/>
    </row>
    <row r="1207" spans="2:9" ht="11.25">
      <c r="B1207" s="170"/>
      <c r="C1207" s="170"/>
      <c r="D1207" s="170"/>
      <c r="E1207" s="170"/>
      <c r="F1207" s="170"/>
      <c r="G1207" s="170"/>
      <c r="H1207" s="170"/>
      <c r="I1207" s="170"/>
    </row>
    <row r="1208" spans="2:9" ht="11.25">
      <c r="B1208" s="170"/>
      <c r="C1208" s="170"/>
      <c r="D1208" s="170"/>
      <c r="E1208" s="170"/>
      <c r="F1208" s="170"/>
      <c r="G1208" s="170"/>
      <c r="H1208" s="170"/>
      <c r="I1208" s="170"/>
    </row>
    <row r="1209" spans="2:9" ht="11.25">
      <c r="B1209" s="170"/>
      <c r="C1209" s="170"/>
      <c r="D1209" s="170"/>
      <c r="E1209" s="170"/>
      <c r="F1209" s="170"/>
      <c r="G1209" s="170"/>
      <c r="H1209" s="170"/>
      <c r="I1209" s="170"/>
    </row>
    <row r="1210" spans="2:9" ht="11.25">
      <c r="B1210" s="170"/>
      <c r="C1210" s="170"/>
      <c r="D1210" s="170"/>
      <c r="E1210" s="170"/>
      <c r="F1210" s="170"/>
      <c r="G1210" s="170"/>
      <c r="H1210" s="170"/>
      <c r="I1210" s="170"/>
    </row>
    <row r="1211" spans="2:9" ht="11.25">
      <c r="B1211" s="170"/>
      <c r="C1211" s="170"/>
      <c r="D1211" s="170"/>
      <c r="E1211" s="170"/>
      <c r="F1211" s="170"/>
      <c r="G1211" s="170"/>
      <c r="H1211" s="170"/>
      <c r="I1211" s="170"/>
    </row>
    <row r="1212" spans="2:9" ht="11.25">
      <c r="B1212" s="170"/>
      <c r="C1212" s="170"/>
      <c r="D1212" s="170"/>
      <c r="E1212" s="170"/>
      <c r="F1212" s="170"/>
      <c r="G1212" s="170"/>
      <c r="H1212" s="170"/>
      <c r="I1212" s="170"/>
    </row>
    <row r="1213" spans="2:9" ht="11.25">
      <c r="B1213" s="170"/>
      <c r="C1213" s="170"/>
      <c r="D1213" s="170"/>
      <c r="E1213" s="170"/>
      <c r="F1213" s="170"/>
      <c r="G1213" s="170"/>
      <c r="H1213" s="170"/>
      <c r="I1213" s="170"/>
    </row>
    <row r="1214" spans="2:9" ht="11.25">
      <c r="B1214" s="170"/>
      <c r="C1214" s="170"/>
      <c r="D1214" s="170"/>
      <c r="E1214" s="170"/>
      <c r="F1214" s="170"/>
      <c r="G1214" s="170"/>
      <c r="H1214" s="170"/>
      <c r="I1214" s="170"/>
    </row>
    <row r="1215" spans="2:9" ht="11.25">
      <c r="B1215" s="170"/>
      <c r="C1215" s="170"/>
      <c r="D1215" s="170"/>
      <c r="E1215" s="170"/>
      <c r="F1215" s="170"/>
      <c r="G1215" s="170"/>
      <c r="H1215" s="170"/>
      <c r="I1215" s="170"/>
    </row>
    <row r="1216" spans="2:9" ht="11.25">
      <c r="B1216" s="170"/>
      <c r="C1216" s="170"/>
      <c r="D1216" s="170"/>
      <c r="E1216" s="170"/>
      <c r="F1216" s="170"/>
      <c r="G1216" s="170"/>
      <c r="H1216" s="170"/>
      <c r="I1216" s="170"/>
    </row>
    <row r="1217" spans="2:9" ht="11.25">
      <c r="B1217" s="170"/>
      <c r="C1217" s="170"/>
      <c r="D1217" s="170"/>
      <c r="E1217" s="170"/>
      <c r="F1217" s="170"/>
      <c r="G1217" s="170"/>
      <c r="H1217" s="170"/>
      <c r="I1217" s="170"/>
    </row>
    <row r="1218" spans="2:9" ht="11.25">
      <c r="B1218" s="170"/>
      <c r="C1218" s="170"/>
      <c r="D1218" s="170"/>
      <c r="E1218" s="170"/>
      <c r="F1218" s="170"/>
      <c r="G1218" s="170"/>
      <c r="H1218" s="170"/>
      <c r="I1218" s="170"/>
    </row>
    <row r="1219" spans="2:9" ht="11.25">
      <c r="B1219" s="170"/>
      <c r="C1219" s="170"/>
      <c r="D1219" s="170"/>
      <c r="E1219" s="170"/>
      <c r="F1219" s="170"/>
      <c r="G1219" s="170"/>
      <c r="H1219" s="170"/>
      <c r="I1219" s="170"/>
    </row>
    <row r="1220" spans="2:9" ht="11.25">
      <c r="B1220" s="170"/>
      <c r="C1220" s="170"/>
      <c r="D1220" s="170"/>
      <c r="E1220" s="170"/>
      <c r="F1220" s="170"/>
      <c r="G1220" s="170"/>
      <c r="H1220" s="170"/>
      <c r="I1220" s="170"/>
    </row>
    <row r="1221" spans="2:9" ht="11.25">
      <c r="B1221" s="170"/>
      <c r="C1221" s="170"/>
      <c r="D1221" s="170"/>
      <c r="E1221" s="170"/>
      <c r="F1221" s="170"/>
      <c r="G1221" s="170"/>
      <c r="H1221" s="170"/>
      <c r="I1221" s="170"/>
    </row>
    <row r="1222" spans="2:9" ht="11.25">
      <c r="B1222" s="170"/>
      <c r="C1222" s="170"/>
      <c r="D1222" s="170"/>
      <c r="E1222" s="170"/>
      <c r="F1222" s="170"/>
      <c r="G1222" s="170"/>
      <c r="H1222" s="170"/>
      <c r="I1222" s="170"/>
    </row>
    <row r="1223" spans="2:9" ht="11.25">
      <c r="B1223" s="170"/>
      <c r="C1223" s="170"/>
      <c r="D1223" s="170"/>
      <c r="E1223" s="170"/>
      <c r="F1223" s="170"/>
      <c r="G1223" s="170"/>
      <c r="H1223" s="170"/>
      <c r="I1223" s="170"/>
    </row>
    <row r="1224" spans="2:9" ht="11.25">
      <c r="B1224" s="170"/>
      <c r="C1224" s="170"/>
      <c r="D1224" s="170"/>
      <c r="E1224" s="170"/>
      <c r="F1224" s="170"/>
      <c r="G1224" s="170"/>
      <c r="H1224" s="170"/>
      <c r="I1224" s="170"/>
    </row>
    <row r="1225" spans="2:9" ht="11.25">
      <c r="B1225" s="170"/>
      <c r="C1225" s="170"/>
      <c r="D1225" s="170"/>
      <c r="E1225" s="170"/>
      <c r="F1225" s="170"/>
      <c r="G1225" s="170"/>
      <c r="H1225" s="170"/>
      <c r="I1225" s="170"/>
    </row>
    <row r="1226" spans="2:9" ht="11.25">
      <c r="B1226" s="170"/>
      <c r="C1226" s="170"/>
      <c r="D1226" s="170"/>
      <c r="E1226" s="170"/>
      <c r="F1226" s="170"/>
      <c r="G1226" s="170"/>
      <c r="H1226" s="170"/>
      <c r="I1226" s="170"/>
    </row>
    <row r="1227" spans="2:9" ht="11.25">
      <c r="B1227" s="170"/>
      <c r="C1227" s="170"/>
      <c r="D1227" s="170"/>
      <c r="E1227" s="170"/>
      <c r="F1227" s="170"/>
      <c r="G1227" s="170"/>
      <c r="H1227" s="170"/>
      <c r="I1227" s="170"/>
    </row>
    <row r="1228" spans="2:9" ht="11.25">
      <c r="B1228" s="170"/>
      <c r="C1228" s="170"/>
      <c r="D1228" s="170"/>
      <c r="E1228" s="170"/>
      <c r="F1228" s="170"/>
      <c r="G1228" s="170"/>
      <c r="H1228" s="170"/>
      <c r="I1228" s="170"/>
    </row>
    <row r="1229" spans="2:9" ht="11.25">
      <c r="B1229" s="170"/>
      <c r="C1229" s="170"/>
      <c r="D1229" s="170"/>
      <c r="E1229" s="170"/>
      <c r="F1229" s="170"/>
      <c r="G1229" s="170"/>
      <c r="H1229" s="170"/>
      <c r="I1229" s="170"/>
    </row>
    <row r="1230" spans="2:9" ht="11.25">
      <c r="B1230" s="170"/>
      <c r="C1230" s="170"/>
      <c r="D1230" s="170"/>
      <c r="E1230" s="170"/>
      <c r="F1230" s="170"/>
      <c r="G1230" s="170"/>
      <c r="H1230" s="170"/>
      <c r="I1230" s="170"/>
    </row>
    <row r="1231" spans="2:9" ht="11.25">
      <c r="B1231" s="170"/>
      <c r="C1231" s="170"/>
      <c r="D1231" s="170"/>
      <c r="E1231" s="170"/>
      <c r="F1231" s="170"/>
      <c r="G1231" s="170"/>
      <c r="H1231" s="170"/>
      <c r="I1231" s="170"/>
    </row>
    <row r="1232" spans="2:9" ht="11.25">
      <c r="B1232" s="170"/>
      <c r="C1232" s="170"/>
      <c r="D1232" s="170"/>
      <c r="E1232" s="170"/>
      <c r="F1232" s="170"/>
      <c r="G1232" s="170"/>
      <c r="H1232" s="170"/>
      <c r="I1232" s="170"/>
    </row>
    <row r="1233" spans="2:9" ht="11.25">
      <c r="B1233" s="170"/>
      <c r="C1233" s="170"/>
      <c r="D1233" s="170"/>
      <c r="E1233" s="170"/>
      <c r="F1233" s="170"/>
      <c r="G1233" s="170"/>
      <c r="H1233" s="170"/>
      <c r="I1233" s="170"/>
    </row>
    <row r="1234" spans="2:9" ht="11.25">
      <c r="B1234" s="170"/>
      <c r="C1234" s="170"/>
      <c r="D1234" s="170"/>
      <c r="E1234" s="170"/>
      <c r="F1234" s="170"/>
      <c r="G1234" s="170"/>
      <c r="H1234" s="170"/>
      <c r="I1234" s="170"/>
    </row>
    <row r="1235" spans="2:9" ht="11.25">
      <c r="B1235" s="170"/>
      <c r="C1235" s="170"/>
      <c r="D1235" s="170"/>
      <c r="E1235" s="170"/>
      <c r="F1235" s="170"/>
      <c r="G1235" s="170"/>
      <c r="H1235" s="170"/>
      <c r="I1235" s="170"/>
    </row>
    <row r="1236" spans="2:9" ht="11.25">
      <c r="B1236" s="170"/>
      <c r="C1236" s="170"/>
      <c r="D1236" s="170"/>
      <c r="E1236" s="170"/>
      <c r="F1236" s="170"/>
      <c r="G1236" s="170"/>
      <c r="H1236" s="170"/>
      <c r="I1236" s="170"/>
    </row>
    <row r="1237" spans="2:9" ht="11.25">
      <c r="B1237" s="170"/>
      <c r="C1237" s="170"/>
      <c r="D1237" s="170"/>
      <c r="E1237" s="170"/>
      <c r="F1237" s="170"/>
      <c r="G1237" s="170"/>
      <c r="H1237" s="170"/>
      <c r="I1237" s="170"/>
    </row>
    <row r="1238" spans="2:9" ht="11.25">
      <c r="B1238" s="170"/>
      <c r="C1238" s="170"/>
      <c r="D1238" s="170"/>
      <c r="E1238" s="170"/>
      <c r="F1238" s="170"/>
      <c r="G1238" s="170"/>
      <c r="H1238" s="170"/>
      <c r="I1238" s="170"/>
    </row>
    <row r="1239" spans="2:9" ht="11.25">
      <c r="B1239" s="170"/>
      <c r="C1239" s="170"/>
      <c r="D1239" s="170"/>
      <c r="E1239" s="170"/>
      <c r="F1239" s="170"/>
      <c r="G1239" s="170"/>
      <c r="H1239" s="170"/>
      <c r="I1239" s="170"/>
    </row>
    <row r="1240" spans="2:9" ht="11.25">
      <c r="B1240" s="170"/>
      <c r="C1240" s="170"/>
      <c r="D1240" s="170"/>
      <c r="E1240" s="170"/>
      <c r="F1240" s="170"/>
      <c r="G1240" s="170"/>
      <c r="H1240" s="170"/>
      <c r="I1240" s="170"/>
    </row>
    <row r="1241" spans="2:9" ht="11.25">
      <c r="B1241" s="170"/>
      <c r="C1241" s="170"/>
      <c r="D1241" s="170"/>
      <c r="E1241" s="170"/>
      <c r="F1241" s="170"/>
      <c r="G1241" s="170"/>
      <c r="H1241" s="170"/>
      <c r="I1241" s="170"/>
    </row>
    <row r="1242" spans="2:9" ht="11.25">
      <c r="B1242" s="170"/>
      <c r="C1242" s="170"/>
      <c r="D1242" s="170"/>
      <c r="E1242" s="170"/>
      <c r="F1242" s="170"/>
      <c r="G1242" s="170"/>
      <c r="H1242" s="170"/>
      <c r="I1242" s="170"/>
    </row>
    <row r="1243" spans="2:9" ht="11.25">
      <c r="B1243" s="170"/>
      <c r="C1243" s="170"/>
      <c r="D1243" s="170"/>
      <c r="E1243" s="170"/>
      <c r="F1243" s="170"/>
      <c r="G1243" s="170"/>
      <c r="H1243" s="170"/>
      <c r="I1243" s="170"/>
    </row>
    <row r="1244" spans="2:9" ht="11.25">
      <c r="B1244" s="170"/>
      <c r="C1244" s="170"/>
      <c r="D1244" s="170"/>
      <c r="E1244" s="170"/>
      <c r="F1244" s="170"/>
      <c r="G1244" s="170"/>
      <c r="H1244" s="170"/>
      <c r="I1244" s="170"/>
    </row>
    <row r="1245" spans="2:9" ht="11.25">
      <c r="B1245" s="170"/>
      <c r="C1245" s="170"/>
      <c r="D1245" s="170"/>
      <c r="E1245" s="170"/>
      <c r="F1245" s="170"/>
      <c r="G1245" s="170"/>
      <c r="H1245" s="170"/>
      <c r="I1245" s="170"/>
    </row>
    <row r="1246" spans="2:9" ht="11.25">
      <c r="B1246" s="170"/>
      <c r="C1246" s="170"/>
      <c r="D1246" s="170"/>
      <c r="E1246" s="170"/>
      <c r="F1246" s="170"/>
      <c r="G1246" s="170"/>
      <c r="H1246" s="170"/>
      <c r="I1246" s="170"/>
    </row>
    <row r="1247" spans="2:9" ht="11.25">
      <c r="B1247" s="170"/>
      <c r="C1247" s="170"/>
      <c r="D1247" s="170"/>
      <c r="E1247" s="170"/>
      <c r="F1247" s="170"/>
      <c r="G1247" s="170"/>
      <c r="H1247" s="170"/>
      <c r="I1247" s="170"/>
    </row>
    <row r="1248" spans="2:9" ht="11.25">
      <c r="B1248" s="170"/>
      <c r="C1248" s="170"/>
      <c r="D1248" s="170"/>
      <c r="E1248" s="170"/>
      <c r="F1248" s="170"/>
      <c r="G1248" s="170"/>
      <c r="H1248" s="170"/>
      <c r="I1248" s="170"/>
    </row>
    <row r="1249" spans="2:9" ht="11.25">
      <c r="B1249" s="170"/>
      <c r="C1249" s="170"/>
      <c r="D1249" s="170"/>
      <c r="E1249" s="170"/>
      <c r="F1249" s="170"/>
      <c r="G1249" s="170"/>
      <c r="H1249" s="170"/>
      <c r="I1249" s="170"/>
    </row>
    <row r="1250" spans="2:9" ht="11.25">
      <c r="B1250" s="170"/>
      <c r="C1250" s="170"/>
      <c r="D1250" s="170"/>
      <c r="E1250" s="170"/>
      <c r="F1250" s="170"/>
      <c r="G1250" s="170"/>
      <c r="H1250" s="170"/>
      <c r="I1250" s="170"/>
    </row>
    <row r="1251" spans="2:9" ht="11.25">
      <c r="B1251" s="170"/>
      <c r="C1251" s="170"/>
      <c r="D1251" s="170"/>
      <c r="E1251" s="170"/>
      <c r="F1251" s="170"/>
      <c r="G1251" s="170"/>
      <c r="H1251" s="170"/>
      <c r="I1251" s="170"/>
    </row>
    <row r="1252" spans="2:9" ht="11.25">
      <c r="B1252" s="170"/>
      <c r="C1252" s="170"/>
      <c r="D1252" s="170"/>
      <c r="E1252" s="170"/>
      <c r="F1252" s="170"/>
      <c r="G1252" s="170"/>
      <c r="H1252" s="170"/>
      <c r="I1252" s="170"/>
    </row>
    <row r="1253" spans="2:9" ht="11.25">
      <c r="B1253" s="170"/>
      <c r="C1253" s="170"/>
      <c r="D1253" s="170"/>
      <c r="E1253" s="170"/>
      <c r="F1253" s="170"/>
      <c r="G1253" s="170"/>
      <c r="H1253" s="170"/>
      <c r="I1253" s="170"/>
    </row>
    <row r="1254" spans="2:9" ht="11.25">
      <c r="B1254" s="170"/>
      <c r="C1254" s="170"/>
      <c r="D1254" s="170"/>
      <c r="E1254" s="170"/>
      <c r="F1254" s="170"/>
      <c r="G1254" s="170"/>
      <c r="H1254" s="170"/>
      <c r="I1254" s="170"/>
    </row>
    <row r="1255" spans="2:9" ht="11.25">
      <c r="B1255" s="170"/>
      <c r="C1255" s="170"/>
      <c r="D1255" s="170"/>
      <c r="E1255" s="170"/>
      <c r="F1255" s="170"/>
      <c r="G1255" s="170"/>
      <c r="H1255" s="170"/>
      <c r="I1255" s="170"/>
    </row>
    <row r="1256" spans="2:9" ht="11.25">
      <c r="B1256" s="170"/>
      <c r="C1256" s="170"/>
      <c r="D1256" s="170"/>
      <c r="E1256" s="170"/>
      <c r="F1256" s="170"/>
      <c r="G1256" s="170"/>
      <c r="H1256" s="170"/>
      <c r="I1256" s="170"/>
    </row>
    <row r="1257" spans="2:9" ht="11.25">
      <c r="B1257" s="170"/>
      <c r="C1257" s="170"/>
      <c r="D1257" s="170"/>
      <c r="E1257" s="170"/>
      <c r="F1257" s="170"/>
      <c r="G1257" s="170"/>
      <c r="H1257" s="170"/>
      <c r="I1257" s="170"/>
    </row>
    <row r="1258" spans="2:9" ht="11.25">
      <c r="B1258" s="170"/>
      <c r="C1258" s="170"/>
      <c r="D1258" s="170"/>
      <c r="E1258" s="170"/>
      <c r="F1258" s="170"/>
      <c r="G1258" s="170"/>
      <c r="H1258" s="170"/>
      <c r="I1258" s="170"/>
    </row>
    <row r="1259" spans="2:9" ht="11.25">
      <c r="B1259" s="170"/>
      <c r="C1259" s="170"/>
      <c r="D1259" s="170"/>
      <c r="E1259" s="170"/>
      <c r="F1259" s="170"/>
      <c r="G1259" s="170"/>
      <c r="H1259" s="170"/>
      <c r="I1259" s="170"/>
    </row>
    <row r="1260" spans="2:9" ht="11.25">
      <c r="B1260" s="170"/>
      <c r="C1260" s="170"/>
      <c r="D1260" s="170"/>
      <c r="E1260" s="170"/>
      <c r="F1260" s="170"/>
      <c r="G1260" s="170"/>
      <c r="H1260" s="170"/>
      <c r="I1260" s="170"/>
    </row>
    <row r="1261" spans="2:9" ht="11.25">
      <c r="B1261" s="170"/>
      <c r="C1261" s="170"/>
      <c r="D1261" s="170"/>
      <c r="E1261" s="170"/>
      <c r="F1261" s="170"/>
      <c r="G1261" s="170"/>
      <c r="H1261" s="170"/>
      <c r="I1261" s="170"/>
    </row>
    <row r="1262" spans="2:9" ht="11.25">
      <c r="B1262" s="170"/>
      <c r="C1262" s="170"/>
      <c r="D1262" s="170"/>
      <c r="E1262" s="170"/>
      <c r="F1262" s="170"/>
      <c r="G1262" s="170"/>
      <c r="H1262" s="170"/>
      <c r="I1262" s="170"/>
    </row>
    <row r="1263" spans="2:9" ht="11.25">
      <c r="B1263" s="170"/>
      <c r="C1263" s="170"/>
      <c r="D1263" s="170"/>
      <c r="E1263" s="170"/>
      <c r="F1263" s="170"/>
      <c r="G1263" s="170"/>
      <c r="H1263" s="170"/>
      <c r="I1263" s="170"/>
    </row>
    <row r="1264" spans="2:9" ht="11.25">
      <c r="B1264" s="170"/>
      <c r="C1264" s="170"/>
      <c r="D1264" s="170"/>
      <c r="E1264" s="170"/>
      <c r="F1264" s="170"/>
      <c r="G1264" s="170"/>
      <c r="H1264" s="170"/>
      <c r="I1264" s="170"/>
    </row>
    <row r="1265" spans="2:9" ht="11.25">
      <c r="B1265" s="170"/>
      <c r="C1265" s="170"/>
      <c r="D1265" s="170"/>
      <c r="E1265" s="170"/>
      <c r="F1265" s="170"/>
      <c r="G1265" s="170"/>
      <c r="H1265" s="170"/>
      <c r="I1265" s="170"/>
    </row>
    <row r="1266" spans="2:9" ht="11.25">
      <c r="B1266" s="170"/>
      <c r="C1266" s="170"/>
      <c r="D1266" s="170"/>
      <c r="E1266" s="170"/>
      <c r="F1266" s="170"/>
      <c r="G1266" s="170"/>
      <c r="H1266" s="170"/>
      <c r="I1266" s="170"/>
    </row>
    <row r="1267" spans="2:9" ht="11.25">
      <c r="B1267" s="170"/>
      <c r="C1267" s="170"/>
      <c r="D1267" s="170"/>
      <c r="E1267" s="170"/>
      <c r="F1267" s="170"/>
      <c r="G1267" s="170"/>
      <c r="H1267" s="170"/>
      <c r="I1267" s="170"/>
    </row>
    <row r="1268" spans="2:9" ht="11.25">
      <c r="B1268" s="170"/>
      <c r="C1268" s="170"/>
      <c r="D1268" s="170"/>
      <c r="E1268" s="170"/>
      <c r="F1268" s="170"/>
      <c r="G1268" s="170"/>
      <c r="H1268" s="170"/>
      <c r="I1268" s="170"/>
    </row>
    <row r="1269" spans="2:9" ht="11.25">
      <c r="B1269" s="170"/>
      <c r="C1269" s="170"/>
      <c r="D1269" s="170"/>
      <c r="E1269" s="170"/>
      <c r="F1269" s="170"/>
      <c r="G1269" s="170"/>
      <c r="H1269" s="170"/>
      <c r="I1269" s="170"/>
    </row>
    <row r="1270" spans="2:9" ht="11.25">
      <c r="B1270" s="170"/>
      <c r="C1270" s="170"/>
      <c r="D1270" s="170"/>
      <c r="E1270" s="170"/>
      <c r="F1270" s="170"/>
      <c r="G1270" s="170"/>
      <c r="H1270" s="170"/>
      <c r="I1270" s="170"/>
    </row>
    <row r="1271" spans="2:9" ht="11.25">
      <c r="B1271" s="170"/>
      <c r="C1271" s="170"/>
      <c r="D1271" s="170"/>
      <c r="E1271" s="170"/>
      <c r="F1271" s="170"/>
      <c r="G1271" s="170"/>
      <c r="H1271" s="170"/>
      <c r="I1271" s="170"/>
    </row>
    <row r="1272" spans="2:9" ht="11.25">
      <c r="B1272" s="170"/>
      <c r="C1272" s="170"/>
      <c r="D1272" s="170"/>
      <c r="E1272" s="170"/>
      <c r="F1272" s="170"/>
      <c r="G1272" s="170"/>
      <c r="H1272" s="170"/>
      <c r="I1272" s="170"/>
    </row>
    <row r="1273" spans="2:9" ht="11.25">
      <c r="B1273" s="170"/>
      <c r="C1273" s="170"/>
      <c r="D1273" s="170"/>
      <c r="E1273" s="170"/>
      <c r="F1273" s="170"/>
      <c r="G1273" s="170"/>
      <c r="H1273" s="170"/>
      <c r="I1273" s="170"/>
    </row>
    <row r="1274" spans="2:9" ht="11.25">
      <c r="B1274" s="170"/>
      <c r="C1274" s="170"/>
      <c r="D1274" s="170"/>
      <c r="E1274" s="170"/>
      <c r="F1274" s="170"/>
      <c r="G1274" s="170"/>
      <c r="H1274" s="170"/>
      <c r="I1274" s="170"/>
    </row>
    <row r="1275" spans="2:9" ht="11.25">
      <c r="B1275" s="170"/>
      <c r="C1275" s="170"/>
      <c r="D1275" s="170"/>
      <c r="E1275" s="170"/>
      <c r="F1275" s="170"/>
      <c r="G1275" s="170"/>
      <c r="H1275" s="170"/>
      <c r="I1275" s="170"/>
    </row>
    <row r="1276" spans="2:9" ht="11.25">
      <c r="B1276" s="170"/>
      <c r="C1276" s="170"/>
      <c r="D1276" s="170"/>
      <c r="E1276" s="170"/>
      <c r="F1276" s="170"/>
      <c r="G1276" s="170"/>
      <c r="H1276" s="170"/>
      <c r="I1276" s="170"/>
    </row>
    <row r="1277" spans="2:9" ht="11.25">
      <c r="B1277" s="170"/>
      <c r="C1277" s="170"/>
      <c r="D1277" s="170"/>
      <c r="E1277" s="170"/>
      <c r="F1277" s="170"/>
      <c r="G1277" s="170"/>
      <c r="H1277" s="170"/>
      <c r="I1277" s="170"/>
    </row>
    <row r="1278" spans="2:9" ht="11.25">
      <c r="B1278" s="170"/>
      <c r="C1278" s="170"/>
      <c r="D1278" s="170"/>
      <c r="E1278" s="170"/>
      <c r="F1278" s="170"/>
      <c r="G1278" s="170"/>
      <c r="H1278" s="170"/>
      <c r="I1278" s="170"/>
    </row>
    <row r="1279" spans="2:9" ht="11.25">
      <c r="B1279" s="170"/>
      <c r="C1279" s="170"/>
      <c r="D1279" s="170"/>
      <c r="E1279" s="170"/>
      <c r="F1279" s="170"/>
      <c r="G1279" s="170"/>
      <c r="H1279" s="170"/>
      <c r="I1279" s="170"/>
    </row>
    <row r="1280" spans="2:9" ht="11.25">
      <c r="B1280" s="170"/>
      <c r="C1280" s="170"/>
      <c r="D1280" s="170"/>
      <c r="E1280" s="170"/>
      <c r="F1280" s="170"/>
      <c r="G1280" s="170"/>
      <c r="H1280" s="170"/>
      <c r="I1280" s="170"/>
    </row>
    <row r="1281" spans="2:9" ht="11.25">
      <c r="B1281" s="170"/>
      <c r="C1281" s="170"/>
      <c r="D1281" s="170"/>
      <c r="E1281" s="170"/>
      <c r="F1281" s="170"/>
      <c r="G1281" s="170"/>
      <c r="H1281" s="170"/>
      <c r="I1281" s="170"/>
    </row>
    <row r="1282" spans="2:9" ht="11.25">
      <c r="B1282" s="170"/>
      <c r="C1282" s="170"/>
      <c r="D1282" s="170"/>
      <c r="E1282" s="170"/>
      <c r="F1282" s="170"/>
      <c r="G1282" s="170"/>
      <c r="H1282" s="170"/>
      <c r="I1282" s="170"/>
    </row>
    <row r="1283" spans="2:9" ht="11.25">
      <c r="B1283" s="170"/>
      <c r="C1283" s="170"/>
      <c r="D1283" s="170"/>
      <c r="E1283" s="170"/>
      <c r="F1283" s="170"/>
      <c r="G1283" s="170"/>
      <c r="H1283" s="170"/>
      <c r="I1283" s="170"/>
    </row>
    <row r="1284" spans="2:9" ht="11.25">
      <c r="B1284" s="170"/>
      <c r="C1284" s="170"/>
      <c r="D1284" s="170"/>
      <c r="E1284" s="170"/>
      <c r="F1284" s="170"/>
      <c r="G1284" s="170"/>
      <c r="H1284" s="170"/>
      <c r="I1284" s="170"/>
    </row>
    <row r="1285" spans="2:9" ht="11.25">
      <c r="B1285" s="170"/>
      <c r="C1285" s="170"/>
      <c r="D1285" s="170"/>
      <c r="E1285" s="170"/>
      <c r="F1285" s="170"/>
      <c r="G1285" s="170"/>
      <c r="H1285" s="170"/>
      <c r="I1285" s="170"/>
    </row>
    <row r="1286" spans="2:9" ht="11.25">
      <c r="B1286" s="170"/>
      <c r="C1286" s="170"/>
      <c r="D1286" s="170"/>
      <c r="E1286" s="170"/>
      <c r="F1286" s="170"/>
      <c r="G1286" s="170"/>
      <c r="H1286" s="170"/>
      <c r="I1286" s="170"/>
    </row>
    <row r="1287" spans="2:9" ht="11.25">
      <c r="B1287" s="170"/>
      <c r="C1287" s="170"/>
      <c r="D1287" s="170"/>
      <c r="E1287" s="170"/>
      <c r="F1287" s="170"/>
      <c r="G1287" s="170"/>
      <c r="H1287" s="170"/>
      <c r="I1287" s="170"/>
    </row>
    <row r="1288" spans="2:9" ht="11.25">
      <c r="B1288" s="170"/>
      <c r="C1288" s="170"/>
      <c r="D1288" s="170"/>
      <c r="E1288" s="170"/>
      <c r="F1288" s="170"/>
      <c r="G1288" s="170"/>
      <c r="H1288" s="170"/>
      <c r="I1288" s="170"/>
    </row>
    <row r="1289" spans="2:9" ht="11.25">
      <c r="B1289" s="170"/>
      <c r="C1289" s="170"/>
      <c r="D1289" s="170"/>
      <c r="E1289" s="170"/>
      <c r="F1289" s="170"/>
      <c r="G1289" s="170"/>
      <c r="H1289" s="170"/>
      <c r="I1289" s="170"/>
    </row>
    <row r="1290" spans="2:9" ht="11.25">
      <c r="B1290" s="170"/>
      <c r="C1290" s="170"/>
      <c r="D1290" s="170"/>
      <c r="E1290" s="170"/>
      <c r="F1290" s="170"/>
      <c r="G1290" s="170"/>
      <c r="H1290" s="170"/>
      <c r="I1290" s="170"/>
    </row>
    <row r="1291" spans="2:9" ht="11.25">
      <c r="B1291" s="170"/>
      <c r="C1291" s="170"/>
      <c r="D1291" s="170"/>
      <c r="E1291" s="170"/>
      <c r="F1291" s="170"/>
      <c r="G1291" s="170"/>
      <c r="H1291" s="170"/>
      <c r="I1291" s="170"/>
    </row>
    <row r="1292" spans="2:9" ht="11.25">
      <c r="B1292" s="170"/>
      <c r="C1292" s="170"/>
      <c r="D1292" s="170"/>
      <c r="E1292" s="170"/>
      <c r="F1292" s="170"/>
      <c r="G1292" s="170"/>
      <c r="H1292" s="170"/>
      <c r="I1292" s="170"/>
    </row>
    <row r="1293" spans="2:9" ht="11.25">
      <c r="B1293" s="170"/>
      <c r="C1293" s="170"/>
      <c r="D1293" s="170"/>
      <c r="E1293" s="170"/>
      <c r="F1293" s="170"/>
      <c r="G1293" s="170"/>
      <c r="H1293" s="170"/>
      <c r="I1293" s="170"/>
    </row>
    <row r="1294" spans="2:9" ht="11.25">
      <c r="B1294" s="170"/>
      <c r="C1294" s="170"/>
      <c r="D1294" s="170"/>
      <c r="E1294" s="170"/>
      <c r="F1294" s="170"/>
      <c r="G1294" s="170"/>
      <c r="H1294" s="170"/>
      <c r="I1294" s="170"/>
    </row>
    <row r="1295" spans="2:9" ht="11.25">
      <c r="B1295" s="170"/>
      <c r="C1295" s="170"/>
      <c r="D1295" s="170"/>
      <c r="E1295" s="170"/>
      <c r="F1295" s="170"/>
      <c r="G1295" s="170"/>
      <c r="H1295" s="170"/>
      <c r="I1295" s="170"/>
    </row>
    <row r="1296" spans="2:9" ht="11.25">
      <c r="B1296" s="170"/>
      <c r="C1296" s="170"/>
      <c r="D1296" s="170"/>
      <c r="E1296" s="170"/>
      <c r="F1296" s="170"/>
      <c r="G1296" s="170"/>
      <c r="H1296" s="170"/>
      <c r="I1296" s="170"/>
    </row>
    <row r="1297" spans="2:9" ht="11.25">
      <c r="B1297" s="170"/>
      <c r="C1297" s="170"/>
      <c r="D1297" s="170"/>
      <c r="E1297" s="170"/>
      <c r="F1297" s="170"/>
      <c r="G1297" s="170"/>
      <c r="H1297" s="170"/>
      <c r="I1297" s="170"/>
    </row>
    <row r="1298" spans="2:9" ht="11.25">
      <c r="B1298" s="170"/>
      <c r="C1298" s="170"/>
      <c r="D1298" s="170"/>
      <c r="E1298" s="170"/>
      <c r="F1298" s="170"/>
      <c r="G1298" s="170"/>
      <c r="H1298" s="170"/>
      <c r="I1298" s="170"/>
    </row>
    <row r="1299" spans="2:9" ht="11.25">
      <c r="B1299" s="170"/>
      <c r="C1299" s="170"/>
      <c r="D1299" s="170"/>
      <c r="E1299" s="170"/>
      <c r="F1299" s="170"/>
      <c r="G1299" s="170"/>
      <c r="H1299" s="170"/>
      <c r="I1299" s="170"/>
    </row>
    <row r="1300" spans="2:9" ht="11.25">
      <c r="B1300" s="170"/>
      <c r="C1300" s="170"/>
      <c r="D1300" s="170"/>
      <c r="E1300" s="170"/>
      <c r="F1300" s="170"/>
      <c r="G1300" s="170"/>
      <c r="H1300" s="170"/>
      <c r="I1300" s="170"/>
    </row>
    <row r="1301" spans="2:9" ht="11.25">
      <c r="B1301" s="170"/>
      <c r="C1301" s="170"/>
      <c r="D1301" s="170"/>
      <c r="E1301" s="170"/>
      <c r="F1301" s="170"/>
      <c r="G1301" s="170"/>
      <c r="H1301" s="170"/>
      <c r="I1301" s="170"/>
    </row>
    <row r="1302" spans="2:9" ht="11.25">
      <c r="B1302" s="170"/>
      <c r="C1302" s="170"/>
      <c r="D1302" s="170"/>
      <c r="E1302" s="170"/>
      <c r="F1302" s="170"/>
      <c r="G1302" s="170"/>
      <c r="H1302" s="170"/>
      <c r="I1302" s="170"/>
    </row>
    <row r="1303" spans="2:9" ht="11.25">
      <c r="B1303" s="170"/>
      <c r="C1303" s="170"/>
      <c r="D1303" s="170"/>
      <c r="E1303" s="170"/>
      <c r="F1303" s="170"/>
      <c r="G1303" s="170"/>
      <c r="H1303" s="170"/>
      <c r="I1303" s="170"/>
    </row>
    <row r="1304" spans="2:9" ht="11.25">
      <c r="B1304" s="170"/>
      <c r="C1304" s="170"/>
      <c r="D1304" s="170"/>
      <c r="E1304" s="170"/>
      <c r="F1304" s="170"/>
      <c r="G1304" s="170"/>
      <c r="H1304" s="170"/>
      <c r="I1304" s="170"/>
    </row>
    <row r="1305" spans="2:9" ht="11.25">
      <c r="B1305" s="170"/>
      <c r="C1305" s="170"/>
      <c r="D1305" s="170"/>
      <c r="E1305" s="170"/>
      <c r="F1305" s="170"/>
      <c r="G1305" s="170"/>
      <c r="H1305" s="170"/>
      <c r="I1305" s="170"/>
    </row>
    <row r="1306" spans="2:9" ht="11.25">
      <c r="B1306" s="170"/>
      <c r="C1306" s="170"/>
      <c r="D1306" s="170"/>
      <c r="E1306" s="170"/>
      <c r="F1306" s="170"/>
      <c r="G1306" s="170"/>
      <c r="H1306" s="170"/>
      <c r="I1306" s="170"/>
    </row>
    <row r="1307" spans="2:9" ht="11.25">
      <c r="B1307" s="170"/>
      <c r="C1307" s="170"/>
      <c r="D1307" s="170"/>
      <c r="E1307" s="170"/>
      <c r="F1307" s="170"/>
      <c r="G1307" s="170"/>
      <c r="H1307" s="170"/>
      <c r="I1307" s="170"/>
    </row>
    <row r="1308" spans="2:9" ht="11.25">
      <c r="B1308" s="170"/>
      <c r="C1308" s="170"/>
      <c r="D1308" s="170"/>
      <c r="E1308" s="170"/>
      <c r="F1308" s="170"/>
      <c r="G1308" s="170"/>
      <c r="H1308" s="170"/>
      <c r="I1308" s="170"/>
    </row>
    <row r="1309" spans="2:9" ht="11.25">
      <c r="B1309" s="170"/>
      <c r="C1309" s="170"/>
      <c r="D1309" s="170"/>
      <c r="E1309" s="170"/>
      <c r="F1309" s="170"/>
      <c r="G1309" s="170"/>
      <c r="H1309" s="170"/>
      <c r="I1309" s="170"/>
    </row>
    <row r="1310" spans="2:9" ht="11.25">
      <c r="B1310" s="170"/>
      <c r="C1310" s="170"/>
      <c r="D1310" s="170"/>
      <c r="E1310" s="170"/>
      <c r="F1310" s="170"/>
      <c r="G1310" s="170"/>
      <c r="H1310" s="170"/>
      <c r="I1310" s="170"/>
    </row>
    <row r="1311" spans="2:9" ht="11.25">
      <c r="B1311" s="170"/>
      <c r="C1311" s="170"/>
      <c r="D1311" s="170"/>
      <c r="E1311" s="170"/>
      <c r="F1311" s="170"/>
      <c r="G1311" s="170"/>
      <c r="H1311" s="170"/>
      <c r="I1311" s="170"/>
    </row>
    <row r="1312" spans="2:9" ht="11.25">
      <c r="B1312" s="170"/>
      <c r="C1312" s="170"/>
      <c r="D1312" s="170"/>
      <c r="E1312" s="170"/>
      <c r="F1312" s="170"/>
      <c r="G1312" s="170"/>
      <c r="H1312" s="170"/>
      <c r="I1312" s="170"/>
    </row>
    <row r="1313" spans="2:9" ht="11.25">
      <c r="B1313" s="170"/>
      <c r="C1313" s="170"/>
      <c r="D1313" s="170"/>
      <c r="E1313" s="170"/>
      <c r="F1313" s="170"/>
      <c r="G1313" s="170"/>
      <c r="H1313" s="170"/>
      <c r="I1313" s="170"/>
    </row>
    <row r="1314" spans="2:9" ht="11.25">
      <c r="B1314" s="170"/>
      <c r="C1314" s="170"/>
      <c r="D1314" s="170"/>
      <c r="E1314" s="170"/>
      <c r="F1314" s="170"/>
      <c r="G1314" s="170"/>
      <c r="H1314" s="170"/>
      <c r="I1314" s="170"/>
    </row>
    <row r="1315" spans="2:9" ht="11.25">
      <c r="B1315" s="170"/>
      <c r="C1315" s="170"/>
      <c r="D1315" s="170"/>
      <c r="E1315" s="170"/>
      <c r="F1315" s="170"/>
      <c r="G1315" s="170"/>
      <c r="H1315" s="170"/>
      <c r="I1315" s="170"/>
    </row>
    <row r="1316" spans="2:9" ht="11.25">
      <c r="B1316" s="170"/>
      <c r="C1316" s="170"/>
      <c r="D1316" s="170"/>
      <c r="E1316" s="170"/>
      <c r="F1316" s="170"/>
      <c r="G1316" s="170"/>
      <c r="H1316" s="170"/>
      <c r="I1316" s="170"/>
    </row>
    <row r="1317" spans="2:9" ht="11.25">
      <c r="B1317" s="170"/>
      <c r="C1317" s="170"/>
      <c r="D1317" s="170"/>
      <c r="E1317" s="170"/>
      <c r="F1317" s="170"/>
      <c r="G1317" s="170"/>
      <c r="H1317" s="170"/>
      <c r="I1317" s="170"/>
    </row>
    <row r="1318" spans="2:9" ht="11.25">
      <c r="B1318" s="170"/>
      <c r="C1318" s="170"/>
      <c r="D1318" s="170"/>
      <c r="E1318" s="170"/>
      <c r="F1318" s="170"/>
      <c r="G1318" s="170"/>
      <c r="H1318" s="170"/>
      <c r="I1318" s="170"/>
    </row>
    <row r="1319" spans="2:9" ht="11.25">
      <c r="B1319" s="170"/>
      <c r="C1319" s="170"/>
      <c r="D1319" s="170"/>
      <c r="E1319" s="170"/>
      <c r="F1319" s="170"/>
      <c r="G1319" s="170"/>
      <c r="H1319" s="170"/>
      <c r="I1319" s="170"/>
    </row>
    <row r="1320" spans="2:9" ht="11.25">
      <c r="B1320" s="170"/>
      <c r="C1320" s="170"/>
      <c r="D1320" s="170"/>
      <c r="E1320" s="170"/>
      <c r="F1320" s="170"/>
      <c r="G1320" s="170"/>
      <c r="H1320" s="170"/>
      <c r="I1320" s="170"/>
    </row>
    <row r="1321" spans="2:9" ht="11.25">
      <c r="B1321" s="170"/>
      <c r="C1321" s="170"/>
      <c r="D1321" s="170"/>
      <c r="E1321" s="170"/>
      <c r="F1321" s="170"/>
      <c r="G1321" s="170"/>
      <c r="H1321" s="170"/>
      <c r="I1321" s="170"/>
    </row>
    <row r="1322" spans="2:9" ht="11.25">
      <c r="B1322" s="170"/>
      <c r="C1322" s="170"/>
      <c r="D1322" s="170"/>
      <c r="E1322" s="170"/>
      <c r="F1322" s="170"/>
      <c r="G1322" s="170"/>
      <c r="H1322" s="170"/>
      <c r="I1322" s="170"/>
    </row>
    <row r="1323" spans="2:9" ht="11.25">
      <c r="B1323" s="170"/>
      <c r="C1323" s="170"/>
      <c r="D1323" s="170"/>
      <c r="E1323" s="170"/>
      <c r="F1323" s="170"/>
      <c r="G1323" s="170"/>
      <c r="H1323" s="170"/>
      <c r="I1323" s="170"/>
    </row>
    <row r="1324" spans="2:9" ht="11.25">
      <c r="B1324" s="170"/>
      <c r="C1324" s="170"/>
      <c r="D1324" s="170"/>
      <c r="E1324" s="170"/>
      <c r="F1324" s="170"/>
      <c r="G1324" s="170"/>
      <c r="H1324" s="170"/>
      <c r="I1324" s="170"/>
    </row>
    <row r="1325" spans="2:9" ht="11.25">
      <c r="B1325" s="170"/>
      <c r="C1325" s="170"/>
      <c r="D1325" s="170"/>
      <c r="E1325" s="170"/>
      <c r="F1325" s="170"/>
      <c r="G1325" s="170"/>
      <c r="H1325" s="170"/>
      <c r="I1325" s="170"/>
    </row>
    <row r="1326" spans="2:9" ht="11.25">
      <c r="B1326" s="170"/>
      <c r="C1326" s="170"/>
      <c r="D1326" s="170"/>
      <c r="E1326" s="170"/>
      <c r="F1326" s="170"/>
      <c r="G1326" s="170"/>
      <c r="H1326" s="170"/>
      <c r="I1326" s="170"/>
    </row>
    <row r="1327" spans="2:9" ht="11.25">
      <c r="B1327" s="170"/>
      <c r="C1327" s="170"/>
      <c r="D1327" s="170"/>
      <c r="E1327" s="170"/>
      <c r="F1327" s="170"/>
      <c r="G1327" s="170"/>
      <c r="H1327" s="170"/>
      <c r="I1327" s="170"/>
    </row>
    <row r="1328" spans="2:9" ht="11.25">
      <c r="B1328" s="170"/>
      <c r="C1328" s="170"/>
      <c r="D1328" s="170"/>
      <c r="E1328" s="170"/>
      <c r="F1328" s="170"/>
      <c r="G1328" s="170"/>
      <c r="H1328" s="170"/>
      <c r="I1328" s="170"/>
    </row>
    <row r="1329" spans="2:9" ht="11.25">
      <c r="B1329" s="170"/>
      <c r="C1329" s="170"/>
      <c r="D1329" s="170"/>
      <c r="E1329" s="170"/>
      <c r="F1329" s="170"/>
      <c r="G1329" s="170"/>
      <c r="H1329" s="170"/>
      <c r="I1329" s="170"/>
    </row>
    <row r="1330" spans="2:9" ht="11.25">
      <c r="B1330" s="170"/>
      <c r="C1330" s="170"/>
      <c r="D1330" s="170"/>
      <c r="E1330" s="170"/>
      <c r="F1330" s="170"/>
      <c r="G1330" s="170"/>
      <c r="H1330" s="170"/>
      <c r="I1330" s="170"/>
    </row>
    <row r="1331" spans="2:9" ht="11.25">
      <c r="B1331" s="170"/>
      <c r="C1331" s="170"/>
      <c r="D1331" s="170"/>
      <c r="E1331" s="170"/>
      <c r="F1331" s="170"/>
      <c r="G1331" s="170"/>
      <c r="H1331" s="170"/>
      <c r="I1331" s="170"/>
    </row>
    <row r="1332" spans="2:9" ht="11.25">
      <c r="B1332" s="170"/>
      <c r="C1332" s="170"/>
      <c r="D1332" s="170"/>
      <c r="E1332" s="170"/>
      <c r="F1332" s="170"/>
      <c r="G1332" s="170"/>
      <c r="H1332" s="170"/>
      <c r="I1332" s="170"/>
    </row>
    <row r="1333" spans="2:9" ht="11.25">
      <c r="B1333" s="170"/>
      <c r="C1333" s="170"/>
      <c r="D1333" s="170"/>
      <c r="E1333" s="170"/>
      <c r="F1333" s="170"/>
      <c r="G1333" s="170"/>
      <c r="H1333" s="170"/>
      <c r="I1333" s="170"/>
    </row>
    <row r="1334" spans="2:9" ht="11.25">
      <c r="B1334" s="170"/>
      <c r="C1334" s="170"/>
      <c r="D1334" s="170"/>
      <c r="E1334" s="170"/>
      <c r="F1334" s="170"/>
      <c r="G1334" s="170"/>
      <c r="H1334" s="170"/>
      <c r="I1334" s="170"/>
    </row>
    <row r="1335" spans="2:9" ht="11.25">
      <c r="B1335" s="170"/>
      <c r="C1335" s="170"/>
      <c r="D1335" s="170"/>
      <c r="E1335" s="170"/>
      <c r="F1335" s="170"/>
      <c r="G1335" s="170"/>
      <c r="H1335" s="170"/>
      <c r="I1335" s="170"/>
    </row>
    <row r="1336" spans="2:9" ht="11.25">
      <c r="B1336" s="170"/>
      <c r="C1336" s="170"/>
      <c r="D1336" s="170"/>
      <c r="E1336" s="170"/>
      <c r="F1336" s="170"/>
      <c r="G1336" s="170"/>
      <c r="H1336" s="170"/>
      <c r="I1336" s="170"/>
    </row>
    <row r="1337" spans="2:9" ht="11.25">
      <c r="B1337" s="170"/>
      <c r="C1337" s="170"/>
      <c r="D1337" s="170"/>
      <c r="E1337" s="170"/>
      <c r="F1337" s="170"/>
      <c r="G1337" s="170"/>
      <c r="H1337" s="170"/>
      <c r="I1337" s="170"/>
    </row>
    <row r="1338" spans="2:9" ht="11.25">
      <c r="B1338" s="170"/>
      <c r="C1338" s="170"/>
      <c r="D1338" s="170"/>
      <c r="E1338" s="170"/>
      <c r="F1338" s="170"/>
      <c r="G1338" s="170"/>
      <c r="H1338" s="170"/>
      <c r="I1338" s="170"/>
    </row>
    <row r="1339" spans="2:9" ht="11.25">
      <c r="B1339" s="170"/>
      <c r="C1339" s="170"/>
      <c r="D1339" s="170"/>
      <c r="E1339" s="170"/>
      <c r="F1339" s="170"/>
      <c r="G1339" s="170"/>
      <c r="H1339" s="170"/>
      <c r="I1339" s="170"/>
    </row>
    <row r="1340" spans="2:9" ht="11.25">
      <c r="B1340" s="170"/>
      <c r="C1340" s="170"/>
      <c r="D1340" s="170"/>
      <c r="E1340" s="170"/>
      <c r="F1340" s="170"/>
      <c r="G1340" s="170"/>
      <c r="H1340" s="170"/>
      <c r="I1340" s="170"/>
    </row>
    <row r="1341" spans="2:9" ht="11.25">
      <c r="B1341" s="170"/>
      <c r="C1341" s="170"/>
      <c r="D1341" s="170"/>
      <c r="E1341" s="170"/>
      <c r="F1341" s="170"/>
      <c r="G1341" s="170"/>
      <c r="H1341" s="170"/>
      <c r="I1341" s="170"/>
    </row>
    <row r="1342" spans="2:9" ht="11.25">
      <c r="B1342" s="170"/>
      <c r="C1342" s="170"/>
      <c r="D1342" s="170"/>
      <c r="E1342" s="170"/>
      <c r="F1342" s="170"/>
      <c r="G1342" s="170"/>
      <c r="H1342" s="170"/>
      <c r="I1342" s="170"/>
    </row>
    <row r="1343" spans="2:9" ht="11.25">
      <c r="B1343" s="170"/>
      <c r="C1343" s="170"/>
      <c r="D1343" s="170"/>
      <c r="E1343" s="170"/>
      <c r="F1343" s="170"/>
      <c r="G1343" s="170"/>
      <c r="H1343" s="170"/>
      <c r="I1343" s="170"/>
    </row>
    <row r="1344" spans="2:9" ht="11.25">
      <c r="B1344" s="170"/>
      <c r="C1344" s="170"/>
      <c r="D1344" s="170"/>
      <c r="E1344" s="170"/>
      <c r="F1344" s="170"/>
      <c r="G1344" s="170"/>
      <c r="H1344" s="170"/>
      <c r="I1344" s="170"/>
    </row>
    <row r="1345" spans="2:9" ht="11.25">
      <c r="B1345" s="170"/>
      <c r="C1345" s="170"/>
      <c r="D1345" s="170"/>
      <c r="E1345" s="170"/>
      <c r="F1345" s="170"/>
      <c r="G1345" s="170"/>
      <c r="H1345" s="170"/>
      <c r="I1345" s="170"/>
    </row>
    <row r="1346" spans="2:9" ht="11.25">
      <c r="B1346" s="170"/>
      <c r="C1346" s="170"/>
      <c r="D1346" s="170"/>
      <c r="E1346" s="170"/>
      <c r="F1346" s="170"/>
      <c r="G1346" s="170"/>
      <c r="H1346" s="170"/>
      <c r="I1346" s="170"/>
    </row>
    <row r="1347" spans="2:9" ht="11.25">
      <c r="B1347" s="170"/>
      <c r="C1347" s="170"/>
      <c r="D1347" s="170"/>
      <c r="E1347" s="170"/>
      <c r="F1347" s="170"/>
      <c r="G1347" s="170"/>
      <c r="H1347" s="170"/>
      <c r="I1347" s="170"/>
    </row>
    <row r="1348" spans="2:9" ht="11.25">
      <c r="B1348" s="170"/>
      <c r="C1348" s="170"/>
      <c r="D1348" s="170"/>
      <c r="E1348" s="170"/>
      <c r="F1348" s="170"/>
      <c r="G1348" s="170"/>
      <c r="H1348" s="170"/>
      <c r="I1348" s="170"/>
    </row>
    <row r="1349" spans="2:9" ht="11.25">
      <c r="B1349" s="170"/>
      <c r="C1349" s="170"/>
      <c r="D1349" s="170"/>
      <c r="E1349" s="170"/>
      <c r="F1349" s="170"/>
      <c r="G1349" s="170"/>
      <c r="H1349" s="170"/>
      <c r="I1349" s="170"/>
    </row>
    <row r="1350" spans="2:9" ht="11.25">
      <c r="B1350" s="170"/>
      <c r="C1350" s="170"/>
      <c r="D1350" s="170"/>
      <c r="E1350" s="170"/>
      <c r="F1350" s="170"/>
      <c r="G1350" s="170"/>
      <c r="H1350" s="170"/>
      <c r="I1350" s="170"/>
    </row>
    <row r="1351" spans="2:9" ht="11.25">
      <c r="B1351" s="170"/>
      <c r="C1351" s="170"/>
      <c r="D1351" s="170"/>
      <c r="E1351" s="170"/>
      <c r="F1351" s="170"/>
      <c r="G1351" s="170"/>
      <c r="H1351" s="170"/>
      <c r="I1351" s="170"/>
    </row>
    <row r="1352" spans="2:9" ht="11.25">
      <c r="B1352" s="170"/>
      <c r="C1352" s="170"/>
      <c r="D1352" s="170"/>
      <c r="E1352" s="170"/>
      <c r="F1352" s="170"/>
      <c r="G1352" s="170"/>
      <c r="H1352" s="170"/>
      <c r="I1352" s="170"/>
    </row>
    <row r="1353" spans="2:9" ht="11.25">
      <c r="B1353" s="170"/>
      <c r="C1353" s="170"/>
      <c r="D1353" s="170"/>
      <c r="E1353" s="170"/>
      <c r="F1353" s="170"/>
      <c r="G1353" s="170"/>
      <c r="H1353" s="170"/>
      <c r="I1353" s="170"/>
    </row>
    <row r="1354" spans="2:9" ht="11.25">
      <c r="B1354" s="170"/>
      <c r="C1354" s="170"/>
      <c r="D1354" s="170"/>
      <c r="E1354" s="170"/>
      <c r="F1354" s="170"/>
      <c r="G1354" s="170"/>
      <c r="H1354" s="170"/>
      <c r="I1354" s="170"/>
    </row>
    <row r="1355" spans="2:9" ht="11.25">
      <c r="B1355" s="170"/>
      <c r="C1355" s="170"/>
      <c r="D1355" s="170"/>
      <c r="E1355" s="170"/>
      <c r="F1355" s="170"/>
      <c r="G1355" s="170"/>
      <c r="H1355" s="170"/>
      <c r="I1355" s="170"/>
    </row>
    <row r="1356" spans="2:9" ht="11.25">
      <c r="B1356" s="170"/>
      <c r="C1356" s="170"/>
      <c r="D1356" s="170"/>
      <c r="E1356" s="170"/>
      <c r="F1356" s="170"/>
      <c r="G1356" s="170"/>
      <c r="H1356" s="170"/>
      <c r="I1356" s="170"/>
    </row>
  </sheetData>
  <sheetProtection/>
  <mergeCells count="49">
    <mergeCell ref="B63:C63"/>
    <mergeCell ref="B64:C64"/>
    <mergeCell ref="A66:I67"/>
    <mergeCell ref="B57:C57"/>
    <mergeCell ref="B58:C58"/>
    <mergeCell ref="B59:C59"/>
    <mergeCell ref="B60:C60"/>
    <mergeCell ref="B61:C61"/>
    <mergeCell ref="B62:C62"/>
    <mergeCell ref="B44:C44"/>
    <mergeCell ref="A46:C46"/>
    <mergeCell ref="B50:C50"/>
    <mergeCell ref="B51:C51"/>
    <mergeCell ref="B52:C52"/>
    <mergeCell ref="B56:C56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A13:C13"/>
    <mergeCell ref="A15:C15"/>
    <mergeCell ref="B19:C19"/>
    <mergeCell ref="B20:C20"/>
    <mergeCell ref="B21:C21"/>
    <mergeCell ref="B25:C25"/>
    <mergeCell ref="A1:I1"/>
    <mergeCell ref="A2:I2"/>
    <mergeCell ref="A4:D11"/>
    <mergeCell ref="E4:E10"/>
    <mergeCell ref="F4:F10"/>
    <mergeCell ref="G4:I4"/>
    <mergeCell ref="G5:G10"/>
    <mergeCell ref="H5:H10"/>
    <mergeCell ref="I5:I10"/>
    <mergeCell ref="F11:I11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&amp;L&amp;"Arial,Kursiv"&amp;9 &amp;U1 Abfallentsorgung&amp;R&amp;"Arial,Kursiv"&amp;9&amp;UAbfallwirtschaft in Bayern 2016</oddHeader>
    <oddFooter xml:space="preserve">&amp;C 32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grt</dc:creator>
  <cp:keywords/>
  <dc:description/>
  <cp:lastModifiedBy>René Gruber</cp:lastModifiedBy>
  <cp:lastPrinted>2019-09-25T10:25:57Z</cp:lastPrinted>
  <dcterms:created xsi:type="dcterms:W3CDTF">2000-08-30T07:22:34Z</dcterms:created>
  <dcterms:modified xsi:type="dcterms:W3CDTF">2019-12-02T11:10:26Z</dcterms:modified>
  <cp:category/>
  <cp:version/>
  <cp:contentType/>
  <cp:contentStatus/>
</cp:coreProperties>
</file>